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Tableau" sheetId="1" r:id="rId1"/>
  </sheets>
  <definedNames>
    <definedName name="_xlfn.COUNTIFS" hidden="1">#NAME?</definedName>
    <definedName name="_xlfn.IFERROR" hidden="1">#NAME?</definedName>
    <definedName name="Noms">'Tableau'!$B$6:$B$12</definedName>
    <definedName name="_xlnm.Print_Area" localSheetId="0">'Tableau'!$A$1:$Y$103</definedName>
  </definedNames>
  <calcPr fullCalcOnLoad="1"/>
</workbook>
</file>

<file path=xl/sharedStrings.xml><?xml version="1.0" encoding="utf-8"?>
<sst xmlns="http://schemas.openxmlformats.org/spreadsheetml/2006/main" count="172" uniqueCount="49">
  <si>
    <t>Nom des coureurs</t>
  </si>
  <si>
    <t>Qui</t>
  </si>
  <si>
    <t>Temps</t>
  </si>
  <si>
    <t>Cumul temps</t>
  </si>
  <si>
    <t>TABLEAU DE MARCHE ENDURATHLON St DENIS DE GASTINES 22-23 Juillet 2017</t>
  </si>
  <si>
    <t>Vitesse VTT Km/h</t>
  </si>
  <si>
    <t>Km</t>
  </si>
  <si>
    <t>Km cumulés</t>
  </si>
  <si>
    <t>Nombre tours</t>
  </si>
  <si>
    <t>Horaire départ</t>
  </si>
  <si>
    <t>Bloc</t>
  </si>
  <si>
    <t>Nb tours</t>
  </si>
  <si>
    <t>cap</t>
  </si>
  <si>
    <t>VTT</t>
  </si>
  <si>
    <t>Km/bloc</t>
  </si>
  <si>
    <t>Nb Km parcourus cap</t>
  </si>
  <si>
    <t>Nb Km parcourus VTT</t>
  </si>
  <si>
    <t>Nb blocs courrus cap</t>
  </si>
  <si>
    <t>Nb blocs courrus VTT</t>
  </si>
  <si>
    <t>Total</t>
  </si>
  <si>
    <t>Vitesse Km/h</t>
  </si>
  <si>
    <t>Distance cap</t>
  </si>
  <si>
    <t>Distance VTT</t>
  </si>
  <si>
    <t>Composition équipe</t>
  </si>
  <si>
    <t>Convertisseur mn/1000 m en Km/h</t>
  </si>
  <si>
    <t>RECAPITULATIF GLOBAL</t>
  </si>
  <si>
    <t>Total blocs courrus</t>
  </si>
  <si>
    <t>N° Bloc</t>
  </si>
  <si>
    <t>Relais N°</t>
  </si>
  <si>
    <t>Départ</t>
  </si>
  <si>
    <t>Horaire début</t>
  </si>
  <si>
    <t>RECAPITULATIF PAR CONCURRENT</t>
  </si>
  <si>
    <t>&gt;0</t>
  </si>
  <si>
    <t>Bloc/temps rep</t>
  </si>
  <si>
    <t>Temps hh:mn</t>
  </si>
  <si>
    <t>Temps/1000m
mn          sec</t>
  </si>
  <si>
    <t>AIDE</t>
  </si>
  <si>
    <t>Vitesse cap Km/h</t>
  </si>
  <si>
    <t>1) Remplir le nom des coureurs de l'équipe dans la colonne "Nom des coureurs".</t>
  </si>
  <si>
    <t>Temps actualisés</t>
  </si>
  <si>
    <t>Relais N° Bloc</t>
  </si>
  <si>
    <t>Heure</t>
  </si>
  <si>
    <t>Secondes</t>
  </si>
  <si>
    <t>Minutes</t>
  </si>
  <si>
    <r>
      <t xml:space="preserve">Remplir les temps réels dans la zone </t>
    </r>
    <r>
      <rPr>
        <b/>
        <sz val="18"/>
        <color indexed="8"/>
        <rFont val="Calibri"/>
        <family val="2"/>
      </rPr>
      <t>"Temps actualisés"</t>
    </r>
  </si>
  <si>
    <t>2) Remplir les vitesses estimées en cap exprimées en Km/h pour chacun des concurrents. Si vous connaissez votre temps pour 1000 m, utilisez la calculette pour convertir ce temps en Km/h.</t>
  </si>
  <si>
    <t>3) Remplir les vitesses estimées en VTT exprimées en Km/h pour chacun des concurrents.</t>
  </si>
  <si>
    <t>4) Sélectionner les coureurs pour chacun des blocs dans la colonne "Qui" à l'aide de la liste déroulante. Pour vider la cellule, cliquer sur  la zone blanche en dessous des noms des coureurs.</t>
  </si>
  <si>
    <t>5) Pour  modifier une cellule autorisée, double cliquer dessus ou, pour supprimer la valeur, appuyer sur "Suppr"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</si>
</sst>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h:mm;@"/>
    <numFmt numFmtId="173" formatCode="[h]:mm:ss;@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0.0"/>
    <numFmt numFmtId="178" formatCode="h:mm:ss;@"/>
  </numFmts>
  <fonts count="95">
    <font>
      <sz val="11"/>
      <color theme="1"/>
      <name val="Century Gothic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10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sz val="11"/>
      <color indexed="62"/>
      <name val="Century Gothic"/>
      <family val="2"/>
    </font>
    <font>
      <sz val="11"/>
      <color indexed="14"/>
      <name val="Century Gothic"/>
      <family val="2"/>
    </font>
    <font>
      <u val="single"/>
      <sz val="11"/>
      <color indexed="10"/>
      <name val="Century Gothic"/>
      <family val="2"/>
    </font>
    <font>
      <u val="single"/>
      <sz val="11"/>
      <color indexed="53"/>
      <name val="Century Gothic"/>
      <family val="2"/>
    </font>
    <font>
      <sz val="11"/>
      <color indexed="60"/>
      <name val="Century Gothic"/>
      <family val="2"/>
    </font>
    <font>
      <sz val="11"/>
      <color indexed="17"/>
      <name val="Century Gothic"/>
      <family val="2"/>
    </font>
    <font>
      <b/>
      <sz val="11"/>
      <color indexed="63"/>
      <name val="Century Gothic"/>
      <family val="2"/>
    </font>
    <font>
      <i/>
      <sz val="11"/>
      <color indexed="23"/>
      <name val="Century Gothic"/>
      <family val="2"/>
    </font>
    <font>
      <sz val="18"/>
      <color indexed="63"/>
      <name val="Century Gothic"/>
      <family val="2"/>
    </font>
    <font>
      <b/>
      <sz val="15"/>
      <color indexed="63"/>
      <name val="Century Gothic"/>
      <family val="2"/>
    </font>
    <font>
      <b/>
      <sz val="13"/>
      <color indexed="63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entury Gothic"/>
      <family val="2"/>
    </font>
    <font>
      <sz val="11"/>
      <color indexed="9"/>
      <name val="Arial1"/>
      <family val="0"/>
    </font>
    <font>
      <b/>
      <u val="single"/>
      <sz val="11"/>
      <color indexed="8"/>
      <name val="Century Gothic"/>
      <family val="2"/>
    </font>
    <font>
      <b/>
      <sz val="14"/>
      <color indexed="9"/>
      <name val="Century Gothic (Corps)"/>
      <family val="0"/>
    </font>
    <font>
      <sz val="14"/>
      <color indexed="9"/>
      <name val="Century Gothic (Corps)"/>
      <family val="0"/>
    </font>
    <font>
      <b/>
      <sz val="12"/>
      <color indexed="63"/>
      <name val="Century Gothic"/>
      <family val="2"/>
    </font>
    <font>
      <sz val="12"/>
      <color indexed="63"/>
      <name val="Franklin Gothic Medium Cond"/>
      <family val="2"/>
    </font>
    <font>
      <sz val="12"/>
      <color indexed="63"/>
      <name val="Myriad Web Pro Condensed"/>
      <family val="2"/>
    </font>
    <font>
      <sz val="12"/>
      <color indexed="63"/>
      <name val="Century Gothic"/>
      <family val="2"/>
    </font>
    <font>
      <sz val="12"/>
      <color indexed="63"/>
      <name val="Century Gothic (Corps)"/>
      <family val="0"/>
    </font>
    <font>
      <sz val="12"/>
      <color indexed="8"/>
      <name val="Century Gothic"/>
      <family val="2"/>
    </font>
    <font>
      <sz val="14"/>
      <color indexed="9"/>
      <name val="Century Gothic"/>
      <family val="2"/>
    </font>
    <font>
      <sz val="12"/>
      <color indexed="8"/>
      <name val="Calibri"/>
      <family val="2"/>
    </font>
    <font>
      <b/>
      <u val="single"/>
      <sz val="11"/>
      <name val="Century Gothic"/>
      <family val="2"/>
    </font>
    <font>
      <sz val="14"/>
      <color indexed="63"/>
      <name val="Century Gothic"/>
      <family val="2"/>
    </font>
    <font>
      <b/>
      <u val="single"/>
      <sz val="14"/>
      <color indexed="8"/>
      <name val="Century Gothic"/>
      <family val="2"/>
    </font>
    <font>
      <sz val="18"/>
      <color indexed="8"/>
      <name val="Calibri"/>
      <family val="2"/>
    </font>
    <font>
      <b/>
      <sz val="24"/>
      <color indexed="9"/>
      <name val="Century Gothic"/>
      <family val="2"/>
    </font>
    <font>
      <sz val="8"/>
      <name val="Tahoma"/>
      <family val="2"/>
    </font>
    <font>
      <b/>
      <u val="single"/>
      <sz val="24"/>
      <color indexed="9"/>
      <name val="Century Gothic"/>
      <family val="2"/>
    </font>
    <font>
      <sz val="10.5"/>
      <color indexed="63"/>
      <name val="Century Gothic"/>
      <family val="2"/>
    </font>
    <font>
      <sz val="11"/>
      <color theme="0"/>
      <name val="Century Gothic"/>
      <family val="2"/>
    </font>
    <font>
      <sz val="11"/>
      <color rgb="FFFF0000"/>
      <name val="Century Gothic"/>
      <family val="2"/>
    </font>
    <font>
      <b/>
      <sz val="11"/>
      <color rgb="FFFA7D00"/>
      <name val="Century Gothic"/>
      <family val="2"/>
    </font>
    <font>
      <sz val="11"/>
      <color rgb="FFFA7D00"/>
      <name val="Century Gothic"/>
      <family val="2"/>
    </font>
    <font>
      <sz val="11"/>
      <color rgb="FF3F3F76"/>
      <name val="Century Gothic"/>
      <family val="2"/>
    </font>
    <font>
      <sz val="11"/>
      <color rgb="FF9C0006"/>
      <name val="Century Gothic"/>
      <family val="2"/>
    </font>
    <font>
      <u val="single"/>
      <sz val="11"/>
      <color theme="10"/>
      <name val="Century Gothic"/>
      <family val="2"/>
    </font>
    <font>
      <u val="single"/>
      <sz val="11"/>
      <color theme="11"/>
      <name val="Century Gothic"/>
      <family val="2"/>
    </font>
    <font>
      <sz val="11"/>
      <color rgb="FF9C6500"/>
      <name val="Century Gothic"/>
      <family val="2"/>
    </font>
    <font>
      <sz val="11"/>
      <color rgb="FF006100"/>
      <name val="Century Gothic"/>
      <family val="2"/>
    </font>
    <font>
      <b/>
      <sz val="11"/>
      <color rgb="FF3F3F3F"/>
      <name val="Century Gothic"/>
      <family val="2"/>
    </font>
    <font>
      <i/>
      <sz val="11"/>
      <color rgb="FF7F7F7F"/>
      <name val="Century Gothic"/>
      <family val="2"/>
    </font>
    <font>
      <sz val="18"/>
      <color theme="3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Arial1"/>
      <family val="0"/>
    </font>
    <font>
      <b/>
      <u val="single"/>
      <sz val="11"/>
      <color theme="1"/>
      <name val="Century Gothic"/>
      <family val="2"/>
    </font>
    <font>
      <b/>
      <sz val="14"/>
      <color theme="0"/>
      <name val="Century Gothic (Corps)"/>
      <family val="0"/>
    </font>
    <font>
      <sz val="14"/>
      <color theme="0"/>
      <name val="Century Gothic (Corps)"/>
      <family val="0"/>
    </font>
    <font>
      <b/>
      <sz val="12"/>
      <color rgb="FF28314E"/>
      <name val="Century Gothic"/>
      <family val="2"/>
    </font>
    <font>
      <sz val="12"/>
      <color rgb="FF28314E"/>
      <name val="Franklin Gothic Medium Cond"/>
      <family val="2"/>
    </font>
    <font>
      <sz val="12"/>
      <color rgb="FF28314E"/>
      <name val="Myriad Web Pro Condensed"/>
      <family val="2"/>
    </font>
    <font>
      <sz val="12"/>
      <color rgb="FF28314E"/>
      <name val="Century Gothic"/>
      <family val="2"/>
    </font>
    <font>
      <sz val="12"/>
      <color rgb="FF28314E"/>
      <name val="Century Gothic (Corps)"/>
      <family val="0"/>
    </font>
    <font>
      <sz val="12"/>
      <color theme="1"/>
      <name val="Century Gothic"/>
      <family val="2"/>
    </font>
    <font>
      <u val="single"/>
      <sz val="11"/>
      <color rgb="FFFF0000"/>
      <name val="Century Gothic"/>
      <family val="2"/>
    </font>
    <font>
      <sz val="12"/>
      <color rgb="FF000000"/>
      <name val="Calibri"/>
      <family val="2"/>
    </font>
    <font>
      <b/>
      <sz val="24"/>
      <color theme="0"/>
      <name val="Century Gothic"/>
      <family val="2"/>
    </font>
    <font>
      <b/>
      <u val="single"/>
      <sz val="14"/>
      <color theme="1"/>
      <name val="Century Gothic"/>
      <family val="2"/>
    </font>
    <font>
      <sz val="18"/>
      <color rgb="FF000000"/>
      <name val="Calibri"/>
      <family val="2"/>
    </font>
    <font>
      <sz val="14"/>
      <color rgb="FF28314E"/>
      <name val="Century Gothic"/>
      <family val="2"/>
    </font>
    <font>
      <sz val="12"/>
      <color theme="1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68C0B9"/>
        <bgColor indexed="64"/>
      </patternFill>
    </fill>
    <fill>
      <patternFill patternType="solid">
        <fgColor rgb="FF28314E"/>
        <bgColor indexed="64"/>
      </patternFill>
    </fill>
    <fill>
      <patternFill patternType="solid">
        <fgColor rgb="FFDDDA1A"/>
        <bgColor indexed="64"/>
      </patternFill>
    </fill>
    <fill>
      <patternFill patternType="solid">
        <fgColor rgb="FF28314E"/>
        <bgColor indexed="64"/>
      </patternFill>
    </fill>
    <fill>
      <patternFill patternType="solid">
        <fgColor rgb="FFC00D6B"/>
        <bgColor indexed="64"/>
      </patternFill>
    </fill>
    <fill>
      <patternFill patternType="solid">
        <fgColor rgb="FFDDDA1A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99003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>
        <color rgb="FF28314E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rgb="FF28314E"/>
      </left>
      <right>
        <color indexed="63"/>
      </right>
      <top>
        <color indexed="63"/>
      </top>
      <bottom>
        <color indexed="63"/>
      </bottom>
    </border>
    <border>
      <left style="thin">
        <color rgb="FF28314E"/>
      </left>
      <right style="medium"/>
      <top style="thin">
        <color rgb="FF28314E"/>
      </top>
      <bottom style="thin">
        <color rgb="FF28314E"/>
      </bottom>
    </border>
    <border>
      <left style="thin">
        <color rgb="FF28314E"/>
      </left>
      <right style="medium"/>
      <top style="thin">
        <color rgb="FF28314E"/>
      </top>
      <bottom style="medium"/>
    </border>
    <border>
      <left style="medium"/>
      <right style="thin">
        <color rgb="FF28314E"/>
      </right>
      <top style="thin">
        <color rgb="FF28314E"/>
      </top>
      <bottom style="thin">
        <color rgb="FF28314E"/>
      </bottom>
    </border>
    <border>
      <left style="thin">
        <color rgb="FF28314E"/>
      </left>
      <right style="thin">
        <color rgb="FF28314E"/>
      </right>
      <top style="thin">
        <color rgb="FF28314E"/>
      </top>
      <bottom style="thin">
        <color rgb="FF28314E"/>
      </bottom>
    </border>
    <border>
      <left style="medium"/>
      <right style="thin">
        <color rgb="FF28314E"/>
      </right>
      <top style="thin">
        <color rgb="FF28314E"/>
      </top>
      <bottom style="medium"/>
    </border>
    <border>
      <left style="thin">
        <color rgb="FF28314E"/>
      </left>
      <right style="thin">
        <color rgb="FF28314E"/>
      </right>
      <top style="thin">
        <color rgb="FF28314E"/>
      </top>
      <bottom style="medium"/>
    </border>
    <border>
      <left style="thin">
        <color rgb="FF3F3F3F"/>
      </left>
      <right style="medium"/>
      <top style="medium"/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ck">
        <color rgb="FF28314E"/>
      </left>
      <right>
        <color indexed="63"/>
      </right>
      <top style="thick">
        <color rgb="FF28314E"/>
      </top>
      <bottom>
        <color indexed="63"/>
      </bottom>
    </border>
    <border>
      <left>
        <color indexed="63"/>
      </left>
      <right>
        <color indexed="63"/>
      </right>
      <top style="thick">
        <color rgb="FF28314E"/>
      </top>
      <bottom>
        <color indexed="63"/>
      </bottom>
    </border>
    <border>
      <left>
        <color indexed="63"/>
      </left>
      <right style="thick">
        <color rgb="FF28314E"/>
      </right>
      <top style="thick">
        <color rgb="FF28314E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0066"/>
      </right>
      <top style="medium"/>
      <bottom style="thin">
        <color rgb="FFCC0066"/>
      </bottom>
    </border>
    <border>
      <left style="thin">
        <color rgb="FFCC0066"/>
      </left>
      <right style="thin">
        <color rgb="FFCC0066"/>
      </right>
      <top style="medium"/>
      <bottom style="thin">
        <color rgb="FFCC0066"/>
      </bottom>
    </border>
    <border>
      <left style="thin">
        <color rgb="FFCC0066"/>
      </left>
      <right style="medium"/>
      <top style="medium"/>
      <bottom style="thin">
        <color rgb="FFCC0066"/>
      </bottom>
    </border>
    <border>
      <left style="medium"/>
      <right style="thin">
        <color rgb="FFCC0066"/>
      </right>
      <top style="thin">
        <color rgb="FFCC0066"/>
      </top>
      <bottom style="medium"/>
    </border>
    <border>
      <left style="thin">
        <color rgb="FFCC0066"/>
      </left>
      <right style="thin">
        <color rgb="FFCC0066"/>
      </right>
      <top style="thin">
        <color rgb="FFCC0066"/>
      </top>
      <bottom style="medium"/>
    </border>
    <border>
      <left style="thin">
        <color rgb="FFCC0066"/>
      </left>
      <right style="medium"/>
      <top style="thin">
        <color rgb="FFCC0066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rgb="FF28314E"/>
      </bottom>
    </border>
    <border>
      <left>
        <color indexed="63"/>
      </left>
      <right style="thin">
        <color rgb="FF3F3F3F"/>
      </right>
      <top style="medium"/>
      <bottom style="thin">
        <color rgb="FF28314E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0" fillId="24" borderId="0" applyNumberFormat="0" applyBorder="0" applyAlignment="0" applyProtection="0"/>
    <xf numFmtId="0" fontId="3" fillId="25" borderId="0" applyNumberFormat="0" applyBorder="0" applyAlignment="0" applyProtection="0"/>
    <xf numFmtId="0" fontId="60" fillId="26" borderId="0" applyNumberFormat="0" applyBorder="0" applyAlignment="0" applyProtection="0"/>
    <xf numFmtId="0" fontId="3" fillId="17" borderId="0" applyNumberFormat="0" applyBorder="0" applyAlignment="0" applyProtection="0"/>
    <xf numFmtId="0" fontId="60" fillId="27" borderId="0" applyNumberFormat="0" applyBorder="0" applyAlignment="0" applyProtection="0"/>
    <xf numFmtId="0" fontId="3" fillId="19" borderId="0" applyNumberFormat="0" applyBorder="0" applyAlignment="0" applyProtection="0"/>
    <xf numFmtId="0" fontId="60" fillId="28" borderId="0" applyNumberFormat="0" applyBorder="0" applyAlignment="0" applyProtection="0"/>
    <xf numFmtId="0" fontId="3" fillId="29" borderId="0" applyNumberFormat="0" applyBorder="0" applyAlignment="0" applyProtection="0"/>
    <xf numFmtId="0" fontId="60" fillId="30" borderId="0" applyNumberFormat="0" applyBorder="0" applyAlignment="0" applyProtection="0"/>
    <xf numFmtId="0" fontId="3" fillId="31" borderId="0" applyNumberFormat="0" applyBorder="0" applyAlignment="0" applyProtection="0"/>
    <xf numFmtId="0" fontId="60" fillId="32" borderId="0" applyNumberFormat="0" applyBorder="0" applyAlignment="0" applyProtection="0"/>
    <xf numFmtId="0" fontId="3" fillId="33" borderId="0" applyNumberFormat="0" applyBorder="0" applyAlignment="0" applyProtection="0"/>
    <xf numFmtId="0" fontId="60" fillId="34" borderId="0" applyNumberFormat="0" applyBorder="0" applyAlignment="0" applyProtection="0"/>
    <xf numFmtId="0" fontId="3" fillId="35" borderId="0" applyNumberFormat="0" applyBorder="0" applyAlignment="0" applyProtection="0"/>
    <xf numFmtId="0" fontId="60" fillId="36" borderId="0" applyNumberFormat="0" applyBorder="0" applyAlignment="0" applyProtection="0"/>
    <xf numFmtId="0" fontId="3" fillId="37" borderId="0" applyNumberFormat="0" applyBorder="0" applyAlignment="0" applyProtection="0"/>
    <xf numFmtId="0" fontId="60" fillId="38" borderId="0" applyNumberFormat="0" applyBorder="0" applyAlignment="0" applyProtection="0"/>
    <xf numFmtId="0" fontId="3" fillId="39" borderId="0" applyNumberFormat="0" applyBorder="0" applyAlignment="0" applyProtection="0"/>
    <xf numFmtId="0" fontId="60" fillId="40" borderId="0" applyNumberFormat="0" applyBorder="0" applyAlignment="0" applyProtection="0"/>
    <xf numFmtId="0" fontId="3" fillId="29" borderId="0" applyNumberFormat="0" applyBorder="0" applyAlignment="0" applyProtection="0"/>
    <xf numFmtId="0" fontId="60" fillId="41" borderId="0" applyNumberFormat="0" applyBorder="0" applyAlignment="0" applyProtection="0"/>
    <xf numFmtId="0" fontId="3" fillId="31" borderId="0" applyNumberFormat="0" applyBorder="0" applyAlignment="0" applyProtection="0"/>
    <xf numFmtId="0" fontId="60" fillId="42" borderId="0" applyNumberFormat="0" applyBorder="0" applyAlignment="0" applyProtection="0"/>
    <xf numFmtId="0" fontId="3" fillId="43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44" borderId="1" applyNumberFormat="0" applyAlignment="0" applyProtection="0"/>
    <xf numFmtId="0" fontId="5" fillId="45" borderId="2" applyNumberFormat="0" applyAlignment="0" applyProtection="0"/>
    <xf numFmtId="0" fontId="63" fillId="0" borderId="3" applyNumberFormat="0" applyFill="0" applyAlignment="0" applyProtection="0"/>
    <xf numFmtId="0" fontId="6" fillId="0" borderId="4" applyNumberFormat="0" applyFill="0" applyAlignment="0" applyProtection="0"/>
    <xf numFmtId="0" fontId="0" fillId="46" borderId="5" applyNumberFormat="0" applyFont="0" applyAlignment="0" applyProtection="0"/>
    <xf numFmtId="0" fontId="2" fillId="47" borderId="6" applyNumberFormat="0" applyFont="0" applyAlignment="0" applyProtection="0"/>
    <xf numFmtId="0" fontId="64" fillId="48" borderId="1" applyNumberFormat="0" applyAlignment="0" applyProtection="0"/>
    <xf numFmtId="0" fontId="7" fillId="13" borderId="2" applyNumberFormat="0" applyAlignment="0" applyProtection="0"/>
    <xf numFmtId="0" fontId="65" fillId="49" borderId="0" applyNumberFormat="0" applyBorder="0" applyAlignment="0" applyProtection="0"/>
    <xf numFmtId="0" fontId="8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50" borderId="0" applyNumberFormat="0" applyBorder="0" applyAlignment="0" applyProtection="0"/>
    <xf numFmtId="0" fontId="9" fillId="51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69" fillId="52" borderId="0" applyNumberFormat="0" applyBorder="0" applyAlignment="0" applyProtection="0"/>
    <xf numFmtId="0" fontId="10" fillId="7" borderId="0" applyNumberFormat="0" applyBorder="0" applyAlignment="0" applyProtection="0"/>
    <xf numFmtId="0" fontId="70" fillId="44" borderId="7" applyNumberFormat="0" applyAlignment="0" applyProtection="0"/>
    <xf numFmtId="0" fontId="11" fillId="45" borderId="8" applyNumberFormat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14" fillId="0" borderId="10" applyNumberFormat="0" applyFill="0" applyAlignment="0" applyProtection="0"/>
    <xf numFmtId="0" fontId="74" fillId="0" borderId="11" applyNumberFormat="0" applyFill="0" applyAlignment="0" applyProtection="0"/>
    <xf numFmtId="0" fontId="15" fillId="0" borderId="12" applyNumberFormat="0" applyFill="0" applyAlignment="0" applyProtection="0"/>
    <xf numFmtId="0" fontId="75" fillId="0" borderId="13" applyNumberFormat="0" applyFill="0" applyAlignment="0" applyProtection="0"/>
    <xf numFmtId="0" fontId="16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6" fillId="0" borderId="15" applyNumberFormat="0" applyFill="0" applyAlignment="0" applyProtection="0"/>
    <xf numFmtId="0" fontId="17" fillId="0" borderId="16" applyNumberFormat="0" applyFill="0" applyAlignment="0" applyProtection="0"/>
    <xf numFmtId="0" fontId="77" fillId="53" borderId="17" applyNumberFormat="0" applyAlignment="0" applyProtection="0"/>
    <xf numFmtId="0" fontId="18" fillId="54" borderId="18" applyNumberFormat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20" fontId="39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9" fillId="0" borderId="0" xfId="0" applyFont="1" applyAlignment="1">
      <alignment/>
    </xf>
    <xf numFmtId="0" fontId="0" fillId="0" borderId="0" xfId="0" applyFont="1" applyAlignment="1">
      <alignment readingOrder="1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78" fillId="0" borderId="0" xfId="0" applyFont="1" applyAlignment="1">
      <alignment/>
    </xf>
    <xf numFmtId="0" fontId="60" fillId="0" borderId="0" xfId="0" applyFont="1" applyAlignment="1" quotePrefix="1">
      <alignment horizontal="center"/>
    </xf>
    <xf numFmtId="0" fontId="79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9" fillId="0" borderId="19" xfId="0" applyFont="1" applyBorder="1" applyAlignment="1">
      <alignment/>
    </xf>
    <xf numFmtId="0" fontId="0" fillId="55" borderId="0" xfId="0" applyFill="1" applyAlignment="1">
      <alignment/>
    </xf>
    <xf numFmtId="0" fontId="79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0" fillId="56" borderId="23" xfId="0" applyFont="1" applyFill="1" applyBorder="1" applyAlignment="1">
      <alignment horizontal="center" vertical="center" wrapText="1"/>
    </xf>
    <xf numFmtId="0" fontId="80" fillId="56" borderId="0" xfId="0" applyFont="1" applyFill="1" applyBorder="1" applyAlignment="1">
      <alignment horizontal="center" vertical="center" wrapText="1"/>
    </xf>
    <xf numFmtId="0" fontId="81" fillId="56" borderId="0" xfId="0" applyFont="1" applyFill="1" applyBorder="1" applyAlignment="1">
      <alignment horizontal="center" vertical="center"/>
    </xf>
    <xf numFmtId="0" fontId="80" fillId="56" borderId="19" xfId="0" applyFont="1" applyFill="1" applyBorder="1" applyAlignment="1">
      <alignment horizontal="center" vertical="center" wrapText="1"/>
    </xf>
    <xf numFmtId="2" fontId="39" fillId="0" borderId="24" xfId="0" applyNumberFormat="1" applyFont="1" applyFill="1" applyBorder="1" applyAlignment="1" applyProtection="1">
      <alignment horizontal="center"/>
      <protection/>
    </xf>
    <xf numFmtId="2" fontId="39" fillId="0" borderId="25" xfId="0" applyNumberFormat="1" applyFont="1" applyFill="1" applyBorder="1" applyAlignment="1" applyProtection="1">
      <alignment horizontal="center"/>
      <protection/>
    </xf>
    <xf numFmtId="0" fontId="39" fillId="0" borderId="26" xfId="0" applyNumberFormat="1" applyFont="1" applyFill="1" applyBorder="1" applyAlignment="1" applyProtection="1">
      <alignment horizontal="center" vertical="center"/>
      <protection locked="0"/>
    </xf>
    <xf numFmtId="0" fontId="39" fillId="0" borderId="27" xfId="0" applyNumberFormat="1" applyFont="1" applyFill="1" applyBorder="1" applyAlignment="1" applyProtection="1">
      <alignment horizontal="center" vertical="center"/>
      <protection locked="0"/>
    </xf>
    <xf numFmtId="0" fontId="39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0" xfId="83">
      <alignment/>
      <protection/>
    </xf>
    <xf numFmtId="0" fontId="82" fillId="57" borderId="30" xfId="87" applyFont="1" applyFill="1" applyBorder="1" applyAlignment="1">
      <alignment horizontal="center" vertical="center" wrapText="1"/>
    </xf>
    <xf numFmtId="0" fontId="83" fillId="57" borderId="31" xfId="0" applyNumberFormat="1" applyFont="1" applyFill="1" applyBorder="1" applyAlignment="1">
      <alignment horizontal="center" vertical="center"/>
    </xf>
    <xf numFmtId="0" fontId="83" fillId="57" borderId="32" xfId="0" applyNumberFormat="1" applyFont="1" applyFill="1" applyBorder="1" applyAlignment="1">
      <alignment horizontal="center" vertical="center"/>
    </xf>
    <xf numFmtId="0" fontId="84" fillId="57" borderId="32" xfId="0" applyNumberFormat="1" applyFont="1" applyFill="1" applyBorder="1" applyAlignment="1">
      <alignment horizontal="center" vertical="center"/>
    </xf>
    <xf numFmtId="0" fontId="83" fillId="57" borderId="33" xfId="0" applyNumberFormat="1" applyFont="1" applyFill="1" applyBorder="1" applyAlignment="1">
      <alignment horizontal="center" vertical="center"/>
    </xf>
    <xf numFmtId="0" fontId="85" fillId="0" borderId="31" xfId="0" applyNumberFormat="1" applyFont="1" applyBorder="1" applyAlignment="1" quotePrefix="1">
      <alignment horizontal="center"/>
    </xf>
    <xf numFmtId="172" fontId="85" fillId="0" borderId="32" xfId="0" applyNumberFormat="1" applyFont="1" applyBorder="1" applyAlignment="1" quotePrefix="1">
      <alignment horizontal="center"/>
    </xf>
    <xf numFmtId="0" fontId="85" fillId="0" borderId="32" xfId="0" applyNumberFormat="1" applyFont="1" applyBorder="1" applyAlignment="1">
      <alignment horizontal="center"/>
    </xf>
    <xf numFmtId="0" fontId="85" fillId="0" borderId="32" xfId="0" applyFont="1" applyBorder="1" applyAlignment="1">
      <alignment/>
    </xf>
    <xf numFmtId="172" fontId="85" fillId="0" borderId="33" xfId="0" applyNumberFormat="1" applyFont="1" applyBorder="1" applyAlignment="1" quotePrefix="1">
      <alignment horizontal="center"/>
    </xf>
    <xf numFmtId="0" fontId="85" fillId="0" borderId="32" xfId="0" applyNumberFormat="1" applyFont="1" applyBorder="1" applyAlignment="1" quotePrefix="1">
      <alignment horizontal="center"/>
    </xf>
    <xf numFmtId="0" fontId="85" fillId="0" borderId="34" xfId="0" applyNumberFormat="1" applyFont="1" applyBorder="1" applyAlignment="1" quotePrefix="1">
      <alignment horizontal="center"/>
    </xf>
    <xf numFmtId="172" fontId="85" fillId="0" borderId="35" xfId="0" applyNumberFormat="1" applyFont="1" applyBorder="1" applyAlignment="1" quotePrefix="1">
      <alignment horizontal="center"/>
    </xf>
    <xf numFmtId="0" fontId="85" fillId="0" borderId="35" xfId="0" applyNumberFormat="1" applyFont="1" applyBorder="1" applyAlignment="1" quotePrefix="1">
      <alignment horizontal="center"/>
    </xf>
    <xf numFmtId="0" fontId="85" fillId="0" borderId="35" xfId="0" applyFont="1" applyBorder="1" applyAlignment="1">
      <alignment/>
    </xf>
    <xf numFmtId="172" fontId="85" fillId="0" borderId="36" xfId="0" applyNumberFormat="1" applyFont="1" applyBorder="1" applyAlignment="1" quotePrefix="1">
      <alignment horizontal="center"/>
    </xf>
    <xf numFmtId="0" fontId="83" fillId="58" borderId="32" xfId="0" applyNumberFormat="1" applyFont="1" applyFill="1" applyBorder="1" applyAlignment="1">
      <alignment horizontal="center" vertical="center"/>
    </xf>
    <xf numFmtId="0" fontId="85" fillId="0" borderId="32" xfId="0" applyNumberFormat="1" applyFont="1" applyFill="1" applyBorder="1" applyAlignment="1">
      <alignment horizontal="center"/>
    </xf>
    <xf numFmtId="172" fontId="85" fillId="0" borderId="32" xfId="0" applyNumberFormat="1" applyFont="1" applyFill="1" applyBorder="1" applyAlignment="1" quotePrefix="1">
      <alignment horizontal="center"/>
    </xf>
    <xf numFmtId="0" fontId="0" fillId="59" borderId="0" xfId="0" applyFill="1" applyAlignment="1">
      <alignment/>
    </xf>
    <xf numFmtId="0" fontId="79" fillId="59" borderId="2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3" fillId="58" borderId="31" xfId="0" applyNumberFormat="1" applyFont="1" applyFill="1" applyBorder="1" applyAlignment="1">
      <alignment horizontal="center" vertical="center"/>
    </xf>
    <xf numFmtId="0" fontId="83" fillId="58" borderId="33" xfId="0" applyNumberFormat="1" applyFont="1" applyFill="1" applyBorder="1" applyAlignment="1">
      <alignment horizontal="center" vertical="center"/>
    </xf>
    <xf numFmtId="0" fontId="85" fillId="0" borderId="31" xfId="0" applyNumberFormat="1" applyFont="1" applyFill="1" applyBorder="1" applyAlignment="1">
      <alignment horizontal="center"/>
    </xf>
    <xf numFmtId="172" fontId="85" fillId="0" borderId="33" xfId="0" applyNumberFormat="1" applyFont="1" applyFill="1" applyBorder="1" applyAlignment="1" quotePrefix="1">
      <alignment horizontal="center"/>
    </xf>
    <xf numFmtId="0" fontId="85" fillId="0" borderId="34" xfId="0" applyNumberFormat="1" applyFont="1" applyFill="1" applyBorder="1" applyAlignment="1">
      <alignment horizontal="center"/>
    </xf>
    <xf numFmtId="172" fontId="85" fillId="0" borderId="35" xfId="0" applyNumberFormat="1" applyFont="1" applyFill="1" applyBorder="1" applyAlignment="1" quotePrefix="1">
      <alignment horizontal="center"/>
    </xf>
    <xf numFmtId="0" fontId="85" fillId="0" borderId="35" xfId="0" applyNumberFormat="1" applyFont="1" applyFill="1" applyBorder="1" applyAlignment="1">
      <alignment horizontal="center"/>
    </xf>
    <xf numFmtId="172" fontId="85" fillId="0" borderId="36" xfId="0" applyNumberFormat="1" applyFont="1" applyFill="1" applyBorder="1" applyAlignment="1" quotePrefix="1">
      <alignment horizontal="center"/>
    </xf>
    <xf numFmtId="0" fontId="86" fillId="0" borderId="31" xfId="0" applyNumberFormat="1" applyFont="1" applyFill="1" applyBorder="1" applyAlignment="1">
      <alignment horizontal="center" vertical="center"/>
    </xf>
    <xf numFmtId="0" fontId="86" fillId="0" borderId="32" xfId="0" applyNumberFormat="1" applyFont="1" applyFill="1" applyBorder="1" applyAlignment="1">
      <alignment horizontal="center" vertical="center"/>
    </xf>
    <xf numFmtId="172" fontId="86" fillId="0" borderId="32" xfId="0" applyNumberFormat="1" applyFont="1" applyFill="1" applyBorder="1" applyAlignment="1">
      <alignment horizontal="center" vertical="center"/>
    </xf>
    <xf numFmtId="0" fontId="86" fillId="0" borderId="32" xfId="0" applyFont="1" applyFill="1" applyBorder="1" applyAlignment="1">
      <alignment horizontal="center" vertical="center"/>
    </xf>
    <xf numFmtId="0" fontId="86" fillId="0" borderId="33" xfId="0" applyNumberFormat="1" applyFont="1" applyFill="1" applyBorder="1" applyAlignment="1">
      <alignment horizontal="center" vertical="center"/>
    </xf>
    <xf numFmtId="0" fontId="86" fillId="0" borderId="34" xfId="0" applyNumberFormat="1" applyFont="1" applyFill="1" applyBorder="1" applyAlignment="1">
      <alignment horizontal="center" vertical="center"/>
    </xf>
    <xf numFmtId="0" fontId="86" fillId="0" borderId="35" xfId="0" applyNumberFormat="1" applyFont="1" applyFill="1" applyBorder="1" applyAlignment="1">
      <alignment horizontal="center" vertical="center"/>
    </xf>
    <xf numFmtId="172" fontId="86" fillId="0" borderId="35" xfId="0" applyNumberFormat="1" applyFont="1" applyFill="1" applyBorder="1" applyAlignment="1">
      <alignment horizontal="center" vertical="center"/>
    </xf>
    <xf numFmtId="0" fontId="86" fillId="0" borderId="35" xfId="0" applyFont="1" applyFill="1" applyBorder="1" applyAlignment="1">
      <alignment horizontal="center" vertical="center"/>
    </xf>
    <xf numFmtId="0" fontId="86" fillId="0" borderId="36" xfId="0" applyNumberFormat="1" applyFont="1" applyFill="1" applyBorder="1" applyAlignment="1">
      <alignment horizontal="center" vertical="center"/>
    </xf>
    <xf numFmtId="0" fontId="85" fillId="0" borderId="33" xfId="0" applyNumberFormat="1" applyFont="1" applyBorder="1" applyAlignment="1" quotePrefix="1">
      <alignment horizontal="center"/>
    </xf>
    <xf numFmtId="0" fontId="85" fillId="0" borderId="36" xfId="0" applyNumberFormat="1" applyFont="1" applyBorder="1" applyAlignment="1" quotePrefix="1">
      <alignment horizontal="center"/>
    </xf>
    <xf numFmtId="0" fontId="87" fillId="60" borderId="0" xfId="0" applyFont="1" applyFill="1" applyBorder="1" applyAlignment="1">
      <alignment horizontal="center" vertical="center"/>
    </xf>
    <xf numFmtId="0" fontId="87" fillId="57" borderId="0" xfId="0" applyFont="1" applyFill="1" applyBorder="1" applyAlignment="1">
      <alignment horizontal="center" vertical="center"/>
    </xf>
    <xf numFmtId="0" fontId="87" fillId="60" borderId="0" xfId="0" applyFont="1" applyFill="1" applyBorder="1" applyAlignment="1">
      <alignment horizontal="center" vertical="center" wrapText="1"/>
    </xf>
    <xf numFmtId="0" fontId="86" fillId="0" borderId="37" xfId="0" applyNumberFormat="1" applyFont="1" applyFill="1" applyBorder="1" applyAlignment="1">
      <alignment horizontal="center" vertical="center"/>
    </xf>
    <xf numFmtId="0" fontId="86" fillId="0" borderId="38" xfId="0" applyNumberFormat="1" applyFont="1" applyFill="1" applyBorder="1" applyAlignment="1">
      <alignment horizontal="center" vertical="center"/>
    </xf>
    <xf numFmtId="172" fontId="86" fillId="0" borderId="38" xfId="0" applyNumberFormat="1" applyFont="1" applyFill="1" applyBorder="1" applyAlignment="1">
      <alignment horizontal="center" vertical="center"/>
    </xf>
    <xf numFmtId="0" fontId="86" fillId="0" borderId="38" xfId="0" applyFont="1" applyFill="1" applyBorder="1" applyAlignment="1">
      <alignment horizontal="center" vertical="center"/>
    </xf>
    <xf numFmtId="0" fontId="86" fillId="0" borderId="39" xfId="0" applyNumberFormat="1" applyFont="1" applyFill="1" applyBorder="1" applyAlignment="1">
      <alignment horizontal="center" vertical="center"/>
    </xf>
    <xf numFmtId="0" fontId="50" fillId="58" borderId="23" xfId="60" applyFont="1" applyFill="1" applyBorder="1" applyAlignment="1">
      <alignment horizontal="center" vertical="center" wrapText="1"/>
    </xf>
    <xf numFmtId="0" fontId="50" fillId="58" borderId="0" xfId="6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88" fillId="0" borderId="0" xfId="75" applyFont="1" applyAlignment="1">
      <alignment horizontal="left" vertical="center" wrapText="1"/>
    </xf>
    <xf numFmtId="0" fontId="61" fillId="0" borderId="0" xfId="0" applyFont="1" applyBorder="1" applyAlignment="1">
      <alignment/>
    </xf>
    <xf numFmtId="0" fontId="86" fillId="0" borderId="32" xfId="0" applyNumberFormat="1" applyFont="1" applyFill="1" applyBorder="1" applyAlignment="1" applyProtection="1">
      <alignment horizontal="left" vertical="center"/>
      <protection locked="0"/>
    </xf>
    <xf numFmtId="0" fontId="86" fillId="0" borderId="35" xfId="0" applyNumberFormat="1" applyFont="1" applyFill="1" applyBorder="1" applyAlignment="1" applyProtection="1">
      <alignment horizontal="left" vertical="center"/>
      <protection locked="0"/>
    </xf>
    <xf numFmtId="0" fontId="83" fillId="58" borderId="40" xfId="0" applyNumberFormat="1" applyFont="1" applyFill="1" applyBorder="1" applyAlignment="1">
      <alignment horizontal="center" vertical="center"/>
    </xf>
    <xf numFmtId="0" fontId="85" fillId="0" borderId="40" xfId="0" applyNumberFormat="1" applyFont="1" applyFill="1" applyBorder="1" applyAlignment="1">
      <alignment horizontal="center"/>
    </xf>
    <xf numFmtId="0" fontId="85" fillId="0" borderId="41" xfId="0" applyNumberFormat="1" applyFont="1" applyFill="1" applyBorder="1" applyAlignment="1">
      <alignment horizontal="center"/>
    </xf>
    <xf numFmtId="0" fontId="83" fillId="57" borderId="40" xfId="0" applyNumberFormat="1" applyFont="1" applyFill="1" applyBorder="1" applyAlignment="1">
      <alignment horizontal="center" vertical="center"/>
    </xf>
    <xf numFmtId="0" fontId="89" fillId="55" borderId="0" xfId="0" applyFont="1" applyFill="1" applyAlignment="1">
      <alignment vertical="center" wrapText="1" readingOrder="1"/>
    </xf>
    <xf numFmtId="178" fontId="60" fillId="0" borderId="0" xfId="0" applyNumberFormat="1" applyFont="1" applyAlignment="1">
      <alignment/>
    </xf>
    <xf numFmtId="0" fontId="80" fillId="61" borderId="0" xfId="0" applyFont="1" applyFill="1" applyBorder="1" applyAlignment="1">
      <alignment horizontal="center" vertical="center" wrapText="1"/>
    </xf>
    <xf numFmtId="0" fontId="90" fillId="55" borderId="0" xfId="0" applyFont="1" applyFill="1" applyAlignment="1">
      <alignment horizontal="center" vertical="center"/>
    </xf>
    <xf numFmtId="0" fontId="19" fillId="58" borderId="0" xfId="60" applyFont="1" applyFill="1" applyAlignment="1">
      <alignment horizontal="center" vertical="center" wrapText="1"/>
    </xf>
    <xf numFmtId="0" fontId="80" fillId="62" borderId="23" xfId="0" applyFont="1" applyFill="1" applyBorder="1" applyAlignment="1">
      <alignment horizontal="center" vertical="center" wrapText="1"/>
    </xf>
    <xf numFmtId="0" fontId="80" fillId="62" borderId="0" xfId="0" applyFont="1" applyFill="1" applyBorder="1" applyAlignment="1">
      <alignment horizontal="center" vertical="center" wrapText="1"/>
    </xf>
    <xf numFmtId="0" fontId="19" fillId="58" borderId="42" xfId="60" applyFont="1" applyFill="1" applyBorder="1" applyAlignment="1">
      <alignment horizontal="center" vertical="center"/>
    </xf>
    <xf numFmtId="0" fontId="19" fillId="58" borderId="43" xfId="60" applyFont="1" applyFill="1" applyBorder="1" applyAlignment="1">
      <alignment horizontal="center" vertical="center"/>
    </xf>
    <xf numFmtId="0" fontId="19" fillId="58" borderId="44" xfId="60" applyFont="1" applyFill="1" applyBorder="1" applyAlignment="1">
      <alignment horizontal="center" vertical="center"/>
    </xf>
    <xf numFmtId="0" fontId="19" fillId="58" borderId="23" xfId="60" applyFont="1" applyFill="1" applyBorder="1" applyAlignment="1">
      <alignment horizontal="center" vertical="center"/>
    </xf>
    <xf numFmtId="0" fontId="19" fillId="58" borderId="0" xfId="60" applyFont="1" applyFill="1" applyBorder="1" applyAlignment="1">
      <alignment horizontal="center" vertical="center"/>
    </xf>
    <xf numFmtId="0" fontId="19" fillId="58" borderId="19" xfId="60" applyFont="1" applyFill="1" applyBorder="1" applyAlignment="1">
      <alignment horizontal="center" vertical="center"/>
    </xf>
    <xf numFmtId="0" fontId="91" fillId="0" borderId="23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87" fillId="60" borderId="0" xfId="0" applyFont="1" applyFill="1" applyBorder="1" applyAlignment="1">
      <alignment horizontal="center" vertical="center" wrapText="1"/>
    </xf>
    <xf numFmtId="0" fontId="87" fillId="57" borderId="0" xfId="0" applyFont="1" applyFill="1" applyBorder="1" applyAlignment="1">
      <alignment horizontal="center" vertical="center"/>
    </xf>
    <xf numFmtId="0" fontId="92" fillId="55" borderId="0" xfId="0" applyFont="1" applyFill="1" applyAlignment="1">
      <alignment horizontal="center" vertical="center" wrapText="1" readingOrder="1"/>
    </xf>
    <xf numFmtId="173" fontId="93" fillId="57" borderId="37" xfId="0" applyNumberFormat="1" applyFont="1" applyFill="1" applyBorder="1" applyAlignment="1">
      <alignment horizontal="center" vertical="center"/>
    </xf>
    <xf numFmtId="173" fontId="93" fillId="57" borderId="38" xfId="0" applyNumberFormat="1" applyFont="1" applyFill="1" applyBorder="1" applyAlignment="1">
      <alignment horizontal="center" vertical="center"/>
    </xf>
    <xf numFmtId="173" fontId="93" fillId="57" borderId="39" xfId="0" applyNumberFormat="1" applyFont="1" applyFill="1" applyBorder="1" applyAlignment="1">
      <alignment horizontal="center" vertical="center"/>
    </xf>
    <xf numFmtId="0" fontId="19" fillId="58" borderId="45" xfId="60" applyFont="1" applyFill="1" applyBorder="1" applyAlignment="1">
      <alignment horizontal="center" vertical="center"/>
    </xf>
    <xf numFmtId="0" fontId="19" fillId="58" borderId="46" xfId="60" applyFont="1" applyFill="1" applyBorder="1" applyAlignment="1">
      <alignment horizontal="center" vertical="center"/>
    </xf>
    <xf numFmtId="0" fontId="19" fillId="58" borderId="47" xfId="60" applyFont="1" applyFill="1" applyBorder="1" applyAlignment="1">
      <alignment horizontal="center" vertical="center"/>
    </xf>
    <xf numFmtId="0" fontId="19" fillId="58" borderId="20" xfId="60" applyFont="1" applyFill="1" applyBorder="1" applyAlignment="1">
      <alignment horizontal="center" vertical="center"/>
    </xf>
    <xf numFmtId="0" fontId="19" fillId="58" borderId="48" xfId="60" applyFont="1" applyFill="1" applyBorder="1" applyAlignment="1">
      <alignment horizontal="center" vertical="center"/>
    </xf>
    <xf numFmtId="0" fontId="19" fillId="58" borderId="49" xfId="60" applyFont="1" applyFill="1" applyBorder="1" applyAlignment="1">
      <alignment horizontal="center" vertical="center" wrapText="1"/>
    </xf>
    <xf numFmtId="0" fontId="19" fillId="58" borderId="50" xfId="60" applyFont="1" applyFill="1" applyBorder="1" applyAlignment="1">
      <alignment horizontal="center" vertical="center" wrapText="1"/>
    </xf>
    <xf numFmtId="0" fontId="19" fillId="58" borderId="51" xfId="60" applyFont="1" applyFill="1" applyBorder="1" applyAlignment="1">
      <alignment horizontal="center" vertical="center" wrapText="1"/>
    </xf>
    <xf numFmtId="0" fontId="19" fillId="58" borderId="52" xfId="60" applyFont="1" applyFill="1" applyBorder="1" applyAlignment="1">
      <alignment horizontal="center" vertical="center" wrapText="1"/>
    </xf>
    <xf numFmtId="0" fontId="19" fillId="58" borderId="53" xfId="60" applyFont="1" applyFill="1" applyBorder="1" applyAlignment="1">
      <alignment horizontal="center" vertical="center" wrapText="1"/>
    </xf>
    <xf numFmtId="0" fontId="19" fillId="58" borderId="54" xfId="60" applyFont="1" applyFill="1" applyBorder="1" applyAlignment="1">
      <alignment horizontal="center" vertical="center" wrapText="1"/>
    </xf>
    <xf numFmtId="0" fontId="87" fillId="60" borderId="48" xfId="0" applyFont="1" applyFill="1" applyBorder="1" applyAlignment="1">
      <alignment horizontal="center" vertical="center" wrapText="1"/>
    </xf>
    <xf numFmtId="0" fontId="87" fillId="57" borderId="0" xfId="0" applyFont="1" applyFill="1" applyBorder="1" applyAlignment="1">
      <alignment horizontal="center" vertical="center" wrapText="1"/>
    </xf>
    <xf numFmtId="0" fontId="85" fillId="57" borderId="31" xfId="0" applyNumberFormat="1" applyFont="1" applyFill="1" applyBorder="1" applyAlignment="1">
      <alignment horizontal="center" vertical="center"/>
    </xf>
    <xf numFmtId="0" fontId="85" fillId="57" borderId="40" xfId="0" applyNumberFormat="1" applyFont="1" applyFill="1" applyBorder="1" applyAlignment="1">
      <alignment horizontal="center" vertical="center"/>
    </xf>
    <xf numFmtId="0" fontId="85" fillId="57" borderId="32" xfId="0" applyNumberFormat="1" applyFont="1" applyFill="1" applyBorder="1" applyAlignment="1">
      <alignment horizontal="center" vertical="center"/>
    </xf>
    <xf numFmtId="173" fontId="85" fillId="55" borderId="32" xfId="0" applyNumberFormat="1" applyFont="1" applyFill="1" applyBorder="1" applyAlignment="1">
      <alignment horizontal="center"/>
    </xf>
    <xf numFmtId="173" fontId="85" fillId="55" borderId="33" xfId="0" applyNumberFormat="1" applyFont="1" applyFill="1" applyBorder="1" applyAlignment="1">
      <alignment horizontal="center"/>
    </xf>
    <xf numFmtId="0" fontId="19" fillId="58" borderId="45" xfId="60" applyFont="1" applyFill="1" applyBorder="1" applyAlignment="1">
      <alignment horizontal="center" vertical="center" wrapText="1"/>
    </xf>
    <xf numFmtId="0" fontId="19" fillId="58" borderId="46" xfId="60" applyFont="1" applyFill="1" applyBorder="1" applyAlignment="1">
      <alignment horizontal="center" vertical="center" wrapText="1"/>
    </xf>
    <xf numFmtId="0" fontId="19" fillId="58" borderId="47" xfId="60" applyFont="1" applyFill="1" applyBorder="1" applyAlignment="1">
      <alignment horizontal="center" vertical="center" wrapText="1"/>
    </xf>
    <xf numFmtId="0" fontId="19" fillId="58" borderId="20" xfId="60" applyFont="1" applyFill="1" applyBorder="1" applyAlignment="1">
      <alignment horizontal="center" vertical="center" wrapText="1"/>
    </xf>
    <xf numFmtId="0" fontId="19" fillId="58" borderId="0" xfId="60" applyFont="1" applyFill="1" applyBorder="1" applyAlignment="1">
      <alignment horizontal="center" vertical="center" wrapText="1"/>
    </xf>
    <xf numFmtId="0" fontId="19" fillId="58" borderId="48" xfId="60" applyFont="1" applyFill="1" applyBorder="1" applyAlignment="1">
      <alignment horizontal="center" vertical="center" wrapText="1"/>
    </xf>
    <xf numFmtId="173" fontId="85" fillId="57" borderId="37" xfId="0" applyNumberFormat="1" applyFont="1" applyFill="1" applyBorder="1" applyAlignment="1">
      <alignment horizontal="center" vertical="center"/>
    </xf>
    <xf numFmtId="173" fontId="85" fillId="57" borderId="55" xfId="0" applyNumberFormat="1" applyFont="1" applyFill="1" applyBorder="1" applyAlignment="1">
      <alignment horizontal="center" vertical="center"/>
    </xf>
    <xf numFmtId="173" fontId="85" fillId="57" borderId="38" xfId="0" applyNumberFormat="1" applyFont="1" applyFill="1" applyBorder="1" applyAlignment="1">
      <alignment horizontal="center" vertical="center"/>
    </xf>
    <xf numFmtId="173" fontId="85" fillId="55" borderId="38" xfId="0" applyNumberFormat="1" applyFont="1" applyFill="1" applyBorder="1" applyAlignment="1">
      <alignment horizontal="center" vertical="center"/>
    </xf>
    <xf numFmtId="173" fontId="85" fillId="55" borderId="39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86" fillId="0" borderId="56" xfId="0" applyNumberFormat="1" applyFont="1" applyFill="1" applyBorder="1" applyAlignment="1" applyProtection="1">
      <alignment horizontal="left" vertical="center"/>
      <protection locked="0"/>
    </xf>
    <xf numFmtId="0" fontId="89" fillId="55" borderId="0" xfId="0" applyFont="1" applyFill="1" applyAlignment="1">
      <alignment horizontal="center" vertical="center" wrapText="1" readingOrder="1"/>
    </xf>
    <xf numFmtId="0" fontId="94" fillId="55" borderId="0" xfId="0" applyFont="1" applyFill="1" applyAlignment="1">
      <alignment horizontal="center" vertical="center" wrapText="1" readingOrder="1"/>
    </xf>
    <xf numFmtId="0" fontId="82" fillId="57" borderId="57" xfId="87" applyFont="1" applyFill="1" applyBorder="1" applyAlignment="1">
      <alignment horizontal="center" vertical="center" wrapText="1"/>
    </xf>
    <xf numFmtId="0" fontId="82" fillId="57" borderId="58" xfId="87" applyFont="1" applyFill="1" applyBorder="1" applyAlignment="1">
      <alignment horizontal="center" vertical="center" wrapText="1"/>
    </xf>
    <xf numFmtId="0" fontId="86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6" fillId="0" borderId="33" xfId="0" applyNumberFormat="1" applyFont="1" applyFill="1" applyBorder="1" applyAlignment="1" applyProtection="1">
      <alignment horizontal="center" vertical="center"/>
      <protection locked="0"/>
    </xf>
    <xf numFmtId="0" fontId="86" fillId="0" borderId="35" xfId="0" applyNumberFormat="1" applyFont="1" applyFill="1" applyBorder="1" applyAlignment="1" applyProtection="1">
      <alignment horizontal="center" vertical="center"/>
      <protection locked="0"/>
    </xf>
    <xf numFmtId="0" fontId="86" fillId="0" borderId="36" xfId="0" applyNumberFormat="1" applyFont="1" applyFill="1" applyBorder="1" applyAlignment="1" applyProtection="1">
      <alignment horizontal="center" vertical="center"/>
      <protection locked="0"/>
    </xf>
  </cellXfs>
  <cellStyles count="91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Hyperlink" xfId="75"/>
    <cellStyle name="Followed Hyperlink" xfId="76"/>
    <cellStyle name="Comma" xfId="77"/>
    <cellStyle name="Comma [0]" xfId="78"/>
    <cellStyle name="Currency" xfId="79"/>
    <cellStyle name="Currency [0]" xfId="80"/>
    <cellStyle name="Neutre" xfId="81"/>
    <cellStyle name="Neutre 2" xfId="82"/>
    <cellStyle name="Normal 2" xfId="83"/>
    <cellStyle name="Percent" xfId="84"/>
    <cellStyle name="Satisfaisant" xfId="85"/>
    <cellStyle name="Satisfaisant 2" xfId="86"/>
    <cellStyle name="Sortie" xfId="87"/>
    <cellStyle name="Sortie 2" xfId="88"/>
    <cellStyle name="Texte explicatif" xfId="89"/>
    <cellStyle name="Texte explicatif 2" xfId="90"/>
    <cellStyle name="Titre" xfId="91"/>
    <cellStyle name="Titre 2" xfId="92"/>
    <cellStyle name="Titre 1" xfId="93"/>
    <cellStyle name="Titre 1 2" xfId="94"/>
    <cellStyle name="Titre 2" xfId="95"/>
    <cellStyle name="Titre 2 2" xfId="96"/>
    <cellStyle name="Titre 3" xfId="97"/>
    <cellStyle name="Titre 3 2" xfId="98"/>
    <cellStyle name="Titre 4" xfId="99"/>
    <cellStyle name="Titre 4 2" xfId="100"/>
    <cellStyle name="Total" xfId="101"/>
    <cellStyle name="Total 2" xfId="102"/>
    <cellStyle name="Vérification" xfId="103"/>
    <cellStyle name="Vérification 2" xfId="104"/>
  </cellStyles>
  <dxfs count="306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2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2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2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1" tint="0.49998000264167786"/>
        </patternFill>
      </fill>
    </dxf>
  </dxfs>
  <tableStyles count="1" defaultTableStyle="TableStyleMedium2" defaultPivotStyle="PivotStyleLight16">
    <tableStyle name="Style de tableau 1" pivot="0" count="1">
      <tableStyleElement type="wholeTable" dxfId="30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52</xdr:row>
      <xdr:rowOff>47625</xdr:rowOff>
    </xdr:from>
    <xdr:ext cx="1628775" cy="2085975"/>
    <xdr:sp>
      <xdr:nvSpPr>
        <xdr:cNvPr id="1" name="ZoneTexte 10"/>
        <xdr:cNvSpPr txBox="1">
          <a:spLocks noChangeArrowheads="1"/>
        </xdr:cNvSpPr>
      </xdr:nvSpPr>
      <xdr:spPr>
        <a:xfrm>
          <a:off x="314325" y="12192000"/>
          <a:ext cx="1628775" cy="2085975"/>
        </a:xfrm>
        <a:prstGeom prst="rect">
          <a:avLst/>
        </a:prstGeom>
        <a:solidFill>
          <a:srgbClr val="68C0B9"/>
        </a:solidFill>
        <a:ln w="25400" cmpd="sng">
          <a:noFill/>
        </a:ln>
      </xdr:spPr>
      <xdr:txBody>
        <a:bodyPr vertOverflow="clip" wrap="square" lIns="72000" tIns="36000" rIns="0" bIns="0"/>
        <a:p>
          <a:pPr algn="l">
            <a:defRPr/>
          </a:pPr>
          <a:r>
            <a:rPr lang="en-US" cap="none" sz="2400" b="1" i="0" u="sng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AIDE
</a:t>
          </a:r>
          <a:r>
            <a:rPr lang="en-US" cap="none" sz="1050" b="0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Il est fort probable que 
le dernier bloc ne sera pas à réaliser en entier, 
seul le tour commencé 
après les 24h sera à terminer.</a:t>
          </a:r>
          <a:r>
            <a:rPr lang="en-US" cap="none" sz="1050" b="0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
</a:t>
          </a:r>
        </a:p>
      </xdr:txBody>
    </xdr:sp>
    <xdr:clientData/>
  </xdr:oneCellAnchor>
  <xdr:twoCellAnchor editAs="oneCell">
    <xdr:from>
      <xdr:col>4</xdr:col>
      <xdr:colOff>209550</xdr:colOff>
      <xdr:row>3</xdr:row>
      <xdr:rowOff>361950</xdr:rowOff>
    </xdr:from>
    <xdr:to>
      <xdr:col>11</xdr:col>
      <xdr:colOff>771525</xdr:colOff>
      <xdr:row>8</xdr:row>
      <xdr:rowOff>9525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57275"/>
          <a:ext cx="44291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laza">
      <a:dk1>
        <a:sysClr val="windowText" lastClr="000000"/>
      </a:dk1>
      <a:lt1>
        <a:sysClr val="window" lastClr="FFFFFF"/>
      </a:lt1>
      <a:dk2>
        <a:srgbClr val="333333"/>
      </a:dk2>
      <a:lt2>
        <a:srgbClr val="CCCCCC"/>
      </a:lt2>
      <a:accent1>
        <a:srgbClr val="990000"/>
      </a:accent1>
      <a:accent2>
        <a:srgbClr val="580101"/>
      </a:accent2>
      <a:accent3>
        <a:srgbClr val="E94A00"/>
      </a:accent3>
      <a:accent4>
        <a:srgbClr val="EB8F00"/>
      </a:accent4>
      <a:accent5>
        <a:srgbClr val="A4A4A4"/>
      </a:accent5>
      <a:accent6>
        <a:srgbClr val="666666"/>
      </a:accent6>
      <a:hlink>
        <a:srgbClr val="D01010"/>
      </a:hlink>
      <a:folHlink>
        <a:srgbClr val="E6682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4"/>
  <sheetViews>
    <sheetView showGridLines="0" tabSelected="1" zoomScale="115" zoomScaleNormal="115" zoomScalePageLayoutView="0" workbookViewId="0" topLeftCell="A1">
      <selection activeCell="S22" sqref="S22"/>
    </sheetView>
  </sheetViews>
  <sheetFormatPr defaultColWidth="11.00390625" defaultRowHeight="16.5"/>
  <cols>
    <col min="1" max="1" width="1.37890625" style="0" customWidth="1"/>
    <col min="2" max="2" width="12.375" style="0" customWidth="1"/>
    <col min="3" max="3" width="13.625" style="0" customWidth="1"/>
    <col min="4" max="6" width="12.375" style="0" customWidth="1"/>
    <col min="7" max="7" width="13.625" style="0" customWidth="1"/>
    <col min="8" max="10" width="12.375" style="0" hidden="1" customWidth="1"/>
    <col min="11" max="12" width="12.375" style="0" customWidth="1"/>
    <col min="13" max="13" width="2.25390625" style="0" customWidth="1"/>
    <col min="14" max="15" width="12.375" style="0" customWidth="1"/>
    <col min="16" max="18" width="12.375" style="0" hidden="1" customWidth="1"/>
    <col min="19" max="19" width="13.625" style="0" customWidth="1"/>
    <col min="20" max="22" width="12.375" style="0" customWidth="1"/>
    <col min="23" max="23" width="13.625" style="0" customWidth="1"/>
    <col min="24" max="24" width="12.375" style="0" customWidth="1"/>
    <col min="25" max="25" width="13.625" style="0" customWidth="1"/>
    <col min="26" max="26" width="12.375" style="0" customWidth="1"/>
    <col min="29" max="40" width="4.75390625" style="0" customWidth="1"/>
    <col min="41" max="42" width="6.75390625" style="0" customWidth="1"/>
    <col min="43" max="43" width="11.375" style="0" customWidth="1"/>
    <col min="44" max="44" width="18.75390625" style="0" customWidth="1"/>
  </cols>
  <sheetData>
    <row r="1" spans="29:45" ht="7.5" customHeight="1" thickBot="1"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2:45" ht="17.25" thickTop="1">
      <c r="B2" s="100" t="s">
        <v>4</v>
      </c>
      <c r="C2" s="101"/>
      <c r="D2" s="101"/>
      <c r="E2" s="101"/>
      <c r="F2" s="101"/>
      <c r="G2" s="101"/>
      <c r="H2" s="101"/>
      <c r="I2" s="101"/>
      <c r="J2" s="101"/>
      <c r="K2" s="101"/>
      <c r="L2" s="102"/>
      <c r="M2" s="2"/>
      <c r="T2" s="53"/>
      <c r="U2" s="53"/>
      <c r="V2" s="53"/>
      <c r="W2" s="53"/>
      <c r="X2" s="53"/>
      <c r="Y2" s="53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2:45" ht="30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2"/>
      <c r="T3" s="53"/>
      <c r="U3" s="53"/>
      <c r="V3" s="53"/>
      <c r="W3" s="53"/>
      <c r="X3" s="53"/>
      <c r="Y3" s="53"/>
      <c r="AA3" s="5"/>
      <c r="AB3" s="5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2:45" ht="30" customHeight="1">
      <c r="B4" s="106" t="s">
        <v>23</v>
      </c>
      <c r="C4" s="107"/>
      <c r="D4" s="107"/>
      <c r="E4" s="1"/>
      <c r="F4" s="1"/>
      <c r="G4" s="1"/>
      <c r="H4" s="1"/>
      <c r="I4" s="1"/>
      <c r="J4" s="1"/>
      <c r="K4" s="1"/>
      <c r="L4" s="13"/>
      <c r="M4" s="1"/>
      <c r="T4" s="53"/>
      <c r="U4" s="53"/>
      <c r="V4" s="53"/>
      <c r="W4" s="53"/>
      <c r="X4" s="53"/>
      <c r="Y4" s="53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2:45" ht="39" customHeight="1">
      <c r="B5" s="82" t="s">
        <v>0</v>
      </c>
      <c r="C5" s="83" t="s">
        <v>37</v>
      </c>
      <c r="D5" s="83" t="s">
        <v>5</v>
      </c>
      <c r="E5" s="2"/>
      <c r="F5" s="2"/>
      <c r="G5" s="2"/>
      <c r="H5" s="2"/>
      <c r="I5" s="2"/>
      <c r="J5" s="2"/>
      <c r="K5" s="2"/>
      <c r="L5" s="14"/>
      <c r="M5" s="2"/>
      <c r="T5" s="53"/>
      <c r="U5" s="53"/>
      <c r="V5" s="53"/>
      <c r="W5" s="53"/>
      <c r="X5" s="53"/>
      <c r="Y5" s="53"/>
      <c r="AA5" s="5"/>
      <c r="AB5" s="5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7"/>
      <c r="AR5" s="7"/>
      <c r="AS5" s="7"/>
    </row>
    <row r="6" spans="2:45" ht="17.25" customHeight="1">
      <c r="B6" s="87"/>
      <c r="C6" s="87"/>
      <c r="D6" s="87"/>
      <c r="E6" s="2"/>
      <c r="F6" s="1"/>
      <c r="G6" s="1"/>
      <c r="H6" s="2" t="s">
        <v>21</v>
      </c>
      <c r="I6" s="2"/>
      <c r="J6" s="2">
        <v>2.25</v>
      </c>
      <c r="K6" s="1"/>
      <c r="L6" s="14"/>
      <c r="M6" s="2"/>
      <c r="T6" s="53"/>
      <c r="U6" s="53"/>
      <c r="V6" s="53"/>
      <c r="W6" s="53"/>
      <c r="X6" s="53"/>
      <c r="Y6" s="53"/>
      <c r="AA6" s="5"/>
      <c r="AB6" s="5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7"/>
      <c r="AR6" s="7"/>
      <c r="AS6" s="7"/>
    </row>
    <row r="7" spans="2:45" ht="17.25" customHeight="1">
      <c r="B7" s="145"/>
      <c r="C7" s="87"/>
      <c r="D7" s="87"/>
      <c r="E7" s="2"/>
      <c r="F7" s="1"/>
      <c r="G7" s="1"/>
      <c r="H7" s="2" t="s">
        <v>22</v>
      </c>
      <c r="I7" s="2"/>
      <c r="J7" s="2">
        <v>6.5</v>
      </c>
      <c r="K7" s="1"/>
      <c r="L7" s="14"/>
      <c r="M7" s="2"/>
      <c r="T7" s="53"/>
      <c r="U7" s="53"/>
      <c r="V7" s="53"/>
      <c r="W7" s="53"/>
      <c r="X7" s="53"/>
      <c r="Y7" s="53"/>
      <c r="AA7" s="5"/>
      <c r="AB7" s="5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7"/>
      <c r="AR7" s="7"/>
      <c r="AS7" s="7"/>
    </row>
    <row r="8" spans="2:45" ht="17.25" customHeight="1">
      <c r="B8" s="87"/>
      <c r="C8" s="87"/>
      <c r="D8" s="87"/>
      <c r="E8" s="2"/>
      <c r="F8" s="1"/>
      <c r="G8" s="1"/>
      <c r="H8" s="2" t="s">
        <v>9</v>
      </c>
      <c r="I8" s="2"/>
      <c r="J8" s="3">
        <v>0.4583333333333333</v>
      </c>
      <c r="K8" s="1"/>
      <c r="L8" s="14"/>
      <c r="M8" s="2"/>
      <c r="T8" s="53"/>
      <c r="U8" s="53"/>
      <c r="V8" s="53"/>
      <c r="W8" s="53"/>
      <c r="X8" s="53"/>
      <c r="Y8" s="53"/>
      <c r="AA8" s="5"/>
      <c r="AB8" s="5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7"/>
      <c r="AR8" s="7"/>
      <c r="AS8" s="7"/>
    </row>
    <row r="9" spans="2:45" ht="17.25" customHeight="1">
      <c r="B9" s="87"/>
      <c r="C9" s="87"/>
      <c r="D9" s="87"/>
      <c r="E9" s="2"/>
      <c r="F9" s="1"/>
      <c r="G9" s="1"/>
      <c r="H9" s="1"/>
      <c r="I9" s="1"/>
      <c r="J9" s="1"/>
      <c r="K9" s="1"/>
      <c r="L9" s="14"/>
      <c r="M9" s="2"/>
      <c r="V9" s="97" t="s">
        <v>24</v>
      </c>
      <c r="W9" s="97"/>
      <c r="X9" s="97"/>
      <c r="Y9" s="53"/>
      <c r="AA9" s="5"/>
      <c r="AB9" s="5"/>
      <c r="AC9" s="85"/>
      <c r="AD9" s="85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7"/>
      <c r="AR9" s="7"/>
      <c r="AS9" s="7"/>
    </row>
    <row r="10" spans="2:45" ht="17.25" customHeight="1">
      <c r="B10" s="87"/>
      <c r="C10" s="87"/>
      <c r="D10" s="87"/>
      <c r="E10" s="2"/>
      <c r="F10" s="2"/>
      <c r="G10" s="2"/>
      <c r="H10" s="2"/>
      <c r="I10" s="2"/>
      <c r="J10" s="2"/>
      <c r="K10" s="2"/>
      <c r="L10" s="14"/>
      <c r="M10" s="2"/>
      <c r="N10" s="98" t="s">
        <v>39</v>
      </c>
      <c r="O10" s="99"/>
      <c r="P10" s="99"/>
      <c r="Q10" s="99"/>
      <c r="R10" s="99"/>
      <c r="S10" s="99"/>
      <c r="T10" s="99"/>
      <c r="V10" s="97"/>
      <c r="W10" s="97"/>
      <c r="X10" s="97"/>
      <c r="Y10" s="53"/>
      <c r="AA10" s="5"/>
      <c r="AB10" s="5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7"/>
      <c r="AR10" s="7"/>
      <c r="AS10" s="7"/>
    </row>
    <row r="11" spans="2:45" ht="17.25" customHeight="1">
      <c r="B11" s="87"/>
      <c r="C11" s="87"/>
      <c r="D11" s="87"/>
      <c r="E11" s="2"/>
      <c r="F11" s="2"/>
      <c r="G11" s="2"/>
      <c r="H11" s="2"/>
      <c r="I11" s="2"/>
      <c r="J11" s="2"/>
      <c r="K11" s="2"/>
      <c r="L11" s="14"/>
      <c r="M11" s="2"/>
      <c r="N11" s="98"/>
      <c r="O11" s="99"/>
      <c r="P11" s="99"/>
      <c r="Q11" s="99"/>
      <c r="R11" s="99"/>
      <c r="S11" s="99"/>
      <c r="T11" s="99"/>
      <c r="V11" s="97"/>
      <c r="W11" s="97"/>
      <c r="X11" s="97"/>
      <c r="Y11" s="53"/>
      <c r="AA11" s="5"/>
      <c r="AB11" s="7"/>
      <c r="AC11" s="8" t="s">
        <v>1</v>
      </c>
      <c r="AD11" s="8"/>
      <c r="AE11" s="8" t="s">
        <v>1</v>
      </c>
      <c r="AF11" s="8"/>
      <c r="AG11" s="8" t="s">
        <v>1</v>
      </c>
      <c r="AH11" s="8"/>
      <c r="AI11" s="8" t="s">
        <v>1</v>
      </c>
      <c r="AJ11" s="8"/>
      <c r="AK11" s="8" t="s">
        <v>1</v>
      </c>
      <c r="AL11" s="8"/>
      <c r="AM11" s="8" t="s">
        <v>1</v>
      </c>
      <c r="AN11" s="8"/>
      <c r="AO11" s="7"/>
      <c r="AP11" s="7" t="s">
        <v>10</v>
      </c>
      <c r="AQ11" s="7" t="s">
        <v>1</v>
      </c>
      <c r="AR11" s="7" t="s">
        <v>7</v>
      </c>
      <c r="AS11" s="7"/>
    </row>
    <row r="12" spans="2:45" ht="15" customHeight="1" thickBot="1">
      <c r="B12" s="20"/>
      <c r="C12" s="1"/>
      <c r="D12" s="1"/>
      <c r="E12" s="2"/>
      <c r="F12" s="2"/>
      <c r="G12" s="2"/>
      <c r="H12" s="2"/>
      <c r="I12" s="2"/>
      <c r="J12" s="2"/>
      <c r="K12" s="2"/>
      <c r="L12" s="14"/>
      <c r="M12" s="2"/>
      <c r="AA12" s="5"/>
      <c r="AB12" s="7"/>
      <c r="AC12" s="9">
        <f>+B6</f>
        <v>0</v>
      </c>
      <c r="AD12" s="9"/>
      <c r="AE12" s="9">
        <f>+B7</f>
        <v>0</v>
      </c>
      <c r="AF12" s="9"/>
      <c r="AG12" s="9">
        <f>+B8</f>
        <v>0</v>
      </c>
      <c r="AH12" s="9"/>
      <c r="AI12" s="9">
        <f>+B9</f>
        <v>0</v>
      </c>
      <c r="AJ12" s="9"/>
      <c r="AK12" s="9">
        <f>+B10</f>
        <v>0</v>
      </c>
      <c r="AL12" s="9"/>
      <c r="AM12" s="9">
        <f>+B11</f>
        <v>0</v>
      </c>
      <c r="AN12" s="9"/>
      <c r="AO12" s="7"/>
      <c r="AP12" s="7" t="s">
        <v>12</v>
      </c>
      <c r="AQ12" s="7">
        <f>+B6</f>
        <v>0</v>
      </c>
      <c r="AR12" s="7" t="s">
        <v>32</v>
      </c>
      <c r="AS12" s="7"/>
    </row>
    <row r="13" spans="2:45" ht="43.5" customHeight="1" thickBot="1">
      <c r="B13" s="21" t="s">
        <v>28</v>
      </c>
      <c r="C13" s="22" t="s">
        <v>10</v>
      </c>
      <c r="D13" s="22" t="s">
        <v>1</v>
      </c>
      <c r="E13" s="22" t="s">
        <v>34</v>
      </c>
      <c r="F13" s="22" t="s">
        <v>3</v>
      </c>
      <c r="G13" s="22" t="s">
        <v>30</v>
      </c>
      <c r="H13" s="23" t="s">
        <v>6</v>
      </c>
      <c r="I13" s="23" t="s">
        <v>11</v>
      </c>
      <c r="J13" s="23" t="s">
        <v>14</v>
      </c>
      <c r="K13" s="22" t="s">
        <v>7</v>
      </c>
      <c r="L13" s="24" t="s">
        <v>8</v>
      </c>
      <c r="M13" s="2"/>
      <c r="N13" s="95" t="s">
        <v>40</v>
      </c>
      <c r="O13" s="95" t="s">
        <v>41</v>
      </c>
      <c r="S13" s="95" t="s">
        <v>43</v>
      </c>
      <c r="T13" s="95" t="s">
        <v>42</v>
      </c>
      <c r="V13" s="148" t="s">
        <v>35</v>
      </c>
      <c r="W13" s="149"/>
      <c r="X13" s="32" t="s">
        <v>20</v>
      </c>
      <c r="AA13" s="5"/>
      <c r="AB13" s="7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7"/>
      <c r="AP13" s="7" t="s">
        <v>10</v>
      </c>
      <c r="AQ13" s="7" t="s">
        <v>1</v>
      </c>
      <c r="AR13" s="10" t="s">
        <v>7</v>
      </c>
      <c r="AS13" s="7"/>
    </row>
    <row r="14" spans="2:45" ht="17.25" customHeight="1">
      <c r="B14" s="77" t="s">
        <v>29</v>
      </c>
      <c r="C14" s="78" t="s">
        <v>12</v>
      </c>
      <c r="D14" s="87"/>
      <c r="E14" s="64">
        <f>IF(U14&gt;0,U14,IF(ISERROR(1/VLOOKUP(D14,$B$5:$D$11,2,FALSE)*H16*I16/24),"",1/VLOOKUP(D14,$B$5:$D$11,2,FALSE)*H16*I16/24))</f>
      </c>
      <c r="F14" s="79">
        <f>IF(ISERROR(D14=0),"",E14)</f>
      </c>
      <c r="G14" s="64">
        <f>IF(ISERROR(D14=0),"",J8)</f>
        <v>0.4583333333333333</v>
      </c>
      <c r="H14" s="80">
        <f>$J$6</f>
        <v>2.25</v>
      </c>
      <c r="I14" s="80">
        <v>4</v>
      </c>
      <c r="J14" s="80">
        <f>+H14*I14</f>
        <v>9</v>
      </c>
      <c r="K14" s="78">
        <f>IF(D14=0,"",H14*I14)</f>
      </c>
      <c r="L14" s="81">
        <f>IF(D14=0,"",4)</f>
      </c>
      <c r="M14" s="2"/>
      <c r="N14" s="62" t="str">
        <f>CONCATENATE(B14,"  ",C14)</f>
        <v>Départ  cap</v>
      </c>
      <c r="O14" s="150"/>
      <c r="P14" s="151"/>
      <c r="Q14" s="151"/>
      <c r="R14" s="151"/>
      <c r="S14" s="150"/>
      <c r="T14" s="152"/>
      <c r="U14" s="94">
        <f>+O14/24+S14/1440+T14/(24*3600)</f>
        <v>0</v>
      </c>
      <c r="V14" s="27">
        <v>4</v>
      </c>
      <c r="W14" s="28">
        <v>20</v>
      </c>
      <c r="X14" s="25">
        <f aca="true" t="shared" si="0" ref="X14:X19">IF(ISERROR(1*60/(V14+W14/60)),"",1*60/(V14+W14/60))</f>
        <v>13.846153846153847</v>
      </c>
      <c r="AA14" s="5"/>
      <c r="AB14" s="7"/>
      <c r="AC14" s="11">
        <f>IF($D14=$B$6,1,0)</f>
        <v>1</v>
      </c>
      <c r="AD14" s="11">
        <f>IF($D14=$B$6,SUM($AC$14:AC14),0)</f>
        <v>1</v>
      </c>
      <c r="AE14" s="11">
        <f>IF($D14=$B$7,1,0)</f>
        <v>1</v>
      </c>
      <c r="AF14" s="11">
        <f>IF($D14=$B$7,SUM($AE$14:AE14),0)</f>
        <v>1</v>
      </c>
      <c r="AG14" s="11">
        <f>IF($D14=$B$8,1,0)</f>
        <v>1</v>
      </c>
      <c r="AH14" s="11">
        <f>IF($D14=$B$8,SUM($AG$14:AG14),0)</f>
        <v>1</v>
      </c>
      <c r="AI14" s="11">
        <f>IF($D14=$B$9,1,0)</f>
        <v>1</v>
      </c>
      <c r="AJ14" s="11">
        <f>IF($D14=$B$9,SUM($AI$14:AI14),0)</f>
        <v>1</v>
      </c>
      <c r="AK14" s="11">
        <f>IF($D14=$B$10,1,0)</f>
        <v>1</v>
      </c>
      <c r="AL14" s="11">
        <f>IF($D14=$B$10,SUM($AK$14:AK14),0)</f>
        <v>1</v>
      </c>
      <c r="AM14" s="11">
        <f>IF($D14=$B$11,1,0)</f>
        <v>1</v>
      </c>
      <c r="AN14" s="11">
        <f>IF($D14=$B$11,SUM($AM$14:AM14),0)</f>
        <v>1</v>
      </c>
      <c r="AO14" s="7"/>
      <c r="AP14" s="7" t="s">
        <v>13</v>
      </c>
      <c r="AQ14" s="7">
        <f>+B6</f>
        <v>0</v>
      </c>
      <c r="AR14" s="10" t="s">
        <v>32</v>
      </c>
      <c r="AS14" s="7"/>
    </row>
    <row r="15" spans="2:45" ht="17.25" customHeight="1">
      <c r="B15" s="62">
        <v>1</v>
      </c>
      <c r="C15" s="63" t="s">
        <v>13</v>
      </c>
      <c r="D15" s="87"/>
      <c r="E15" s="64">
        <f>IF(U15&gt;0,U15,IF(ISERROR(1/VLOOKUP(D15,$B$5:$D$11,3,FALSE)),"",IF(F14&gt;1,"FIN",1/VLOOKUP(D15,$B$5:$D$11,3,FALSE)*H15*I15/24)))</f>
      </c>
      <c r="F15" s="64">
        <f aca="true" t="shared" si="1" ref="F15:F49">IF(ISERROR(F14+E15),"",F14+E15)</f>
      </c>
      <c r="G15" s="64">
        <f>IF(ISERROR(G14+E14),"",G14+E14)</f>
      </c>
      <c r="H15" s="65">
        <f>$J$7</f>
        <v>6.5</v>
      </c>
      <c r="I15" s="65">
        <v>4</v>
      </c>
      <c r="J15" s="65">
        <f aca="true" t="shared" si="2" ref="J15:J43">+H15*I15</f>
        <v>26</v>
      </c>
      <c r="K15" s="63">
        <f aca="true" t="shared" si="3" ref="K15:K43">IF(F14&gt;1,"",IF(D15=0,"",K14+H15*I15))</f>
      </c>
      <c r="L15" s="66">
        <f aca="true" t="shared" si="4" ref="L15:L43">IF(F14&gt;1,"",IF(D15=0,"",L14+4))</f>
      </c>
      <c r="M15" s="2"/>
      <c r="N15" s="62" t="str">
        <f>CONCATENATE(B15,"  ",C15)</f>
        <v>1  VTT</v>
      </c>
      <c r="O15" s="150"/>
      <c r="P15" s="151"/>
      <c r="Q15" s="151"/>
      <c r="R15" s="151"/>
      <c r="S15" s="150"/>
      <c r="T15" s="152"/>
      <c r="U15" s="94">
        <f>+O15/24+S15/1440+T15/(24*3600)</f>
        <v>0</v>
      </c>
      <c r="V15" s="27"/>
      <c r="W15" s="28"/>
      <c r="X15" s="25">
        <f t="shared" si="0"/>
      </c>
      <c r="AA15" s="5"/>
      <c r="AB15" s="7"/>
      <c r="AC15" s="11">
        <f aca="true" t="shared" si="5" ref="AC15:AC49">IF($D15=$B$6,1,0)</f>
        <v>1</v>
      </c>
      <c r="AD15" s="11">
        <f>IF($D15=$B$6,SUM($AC$14:AC15),0)</f>
        <v>2</v>
      </c>
      <c r="AE15" s="11">
        <f aca="true" t="shared" si="6" ref="AE15:AE49">IF($D15=$B$7,1,0)</f>
        <v>1</v>
      </c>
      <c r="AF15" s="11">
        <f>IF($D15=$B$7,SUM($AE$14:AE15),0)</f>
        <v>2</v>
      </c>
      <c r="AG15" s="11">
        <f aca="true" t="shared" si="7" ref="AG15:AG49">IF($D15=$B$8,1,0)</f>
        <v>1</v>
      </c>
      <c r="AH15" s="11">
        <f>IF($D15=$B$8,SUM($AG$14:AG15),0)</f>
        <v>2</v>
      </c>
      <c r="AI15" s="11">
        <f aca="true" t="shared" si="8" ref="AI15:AI49">IF($D15=$B$9,1,0)</f>
        <v>1</v>
      </c>
      <c r="AJ15" s="11">
        <f>IF($D15=$B$9,SUM($AI$14:AI15),0)</f>
        <v>2</v>
      </c>
      <c r="AK15" s="11">
        <f aca="true" t="shared" si="9" ref="AK15:AK49">IF($D15=$B$10,1,0)</f>
        <v>1</v>
      </c>
      <c r="AL15" s="11">
        <f>IF($D15=$B$10,SUM($AK$14:AK15),0)</f>
        <v>2</v>
      </c>
      <c r="AM15" s="11">
        <f aca="true" t="shared" si="10" ref="AM15:AM49">IF($D15=$B$11,1,0)</f>
        <v>1</v>
      </c>
      <c r="AN15" s="11">
        <f>IF($D15=$B$11,SUM($AM$14:AM15),0)</f>
        <v>2</v>
      </c>
      <c r="AO15" s="7"/>
      <c r="AP15" s="7"/>
      <c r="AQ15" s="7"/>
      <c r="AR15" s="7"/>
      <c r="AS15" s="7"/>
    </row>
    <row r="16" spans="2:45" ht="17.25" customHeight="1">
      <c r="B16" s="62">
        <v>2</v>
      </c>
      <c r="C16" s="63" t="s">
        <v>12</v>
      </c>
      <c r="D16" s="87"/>
      <c r="E16" s="64">
        <f>IF(U16&gt;0,U16,IF(ISERROR(1/VLOOKUP(D16,$B$5:$D$11,2,FALSE)),"",IF(F15&gt;1,"FIN",1/VLOOKUP(D16,$B$5:$D$11,2,FALSE)*H16*I16/24)))</f>
      </c>
      <c r="F16" s="64">
        <f t="shared" si="1"/>
      </c>
      <c r="G16" s="64">
        <f aca="true" t="shared" si="11" ref="G16:G49">IF(ISERROR(G15+E15),"",G15+E15)</f>
      </c>
      <c r="H16" s="65">
        <f>$J$6</f>
        <v>2.25</v>
      </c>
      <c r="I16" s="65">
        <v>4</v>
      </c>
      <c r="J16" s="65">
        <f t="shared" si="2"/>
        <v>9</v>
      </c>
      <c r="K16" s="63">
        <f t="shared" si="3"/>
      </c>
      <c r="L16" s="66">
        <f t="shared" si="4"/>
      </c>
      <c r="M16" s="2"/>
      <c r="N16" s="62" t="str">
        <f aca="true" t="shared" si="12" ref="N16:N49">CONCATENATE(B16,"  ",C16)</f>
        <v>2  cap</v>
      </c>
      <c r="O16" s="150"/>
      <c r="P16" s="151"/>
      <c r="Q16" s="151"/>
      <c r="R16" s="151"/>
      <c r="S16" s="150"/>
      <c r="T16" s="152"/>
      <c r="U16" s="94">
        <f>+O16/24+S16/1440+T16/(24*3600)</f>
        <v>0</v>
      </c>
      <c r="V16" s="27"/>
      <c r="W16" s="28"/>
      <c r="X16" s="25">
        <f t="shared" si="0"/>
      </c>
      <c r="AA16" s="5"/>
      <c r="AB16" s="7"/>
      <c r="AC16" s="11">
        <f t="shared" si="5"/>
        <v>1</v>
      </c>
      <c r="AD16" s="11">
        <f>IF($D16=$B$6,SUM($AC$14:AC16),0)</f>
        <v>3</v>
      </c>
      <c r="AE16" s="11">
        <f t="shared" si="6"/>
        <v>1</v>
      </c>
      <c r="AF16" s="11">
        <f>IF($D16=$B$7,SUM($AE$14:AE16),0)</f>
        <v>3</v>
      </c>
      <c r="AG16" s="11">
        <f t="shared" si="7"/>
        <v>1</v>
      </c>
      <c r="AH16" s="11">
        <f>IF($D16=$B$8,SUM($AG$14:AG16),0)</f>
        <v>3</v>
      </c>
      <c r="AI16" s="11">
        <f t="shared" si="8"/>
        <v>1</v>
      </c>
      <c r="AJ16" s="11">
        <f>IF($D16=$B$9,SUM($AI$14:AI16),0)</f>
        <v>3</v>
      </c>
      <c r="AK16" s="11">
        <f t="shared" si="9"/>
        <v>1</v>
      </c>
      <c r="AL16" s="11">
        <f>IF($D16=$B$10,SUM($AK$14:AK16),0)</f>
        <v>3</v>
      </c>
      <c r="AM16" s="11">
        <f t="shared" si="10"/>
        <v>1</v>
      </c>
      <c r="AN16" s="11">
        <f>IF($D16=$B$11,SUM($AM$14:AM16),0)</f>
        <v>3</v>
      </c>
      <c r="AO16" s="7"/>
      <c r="AP16" s="7" t="s">
        <v>10</v>
      </c>
      <c r="AQ16" s="7" t="s">
        <v>1</v>
      </c>
      <c r="AR16" s="7" t="s">
        <v>7</v>
      </c>
      <c r="AS16" s="7"/>
    </row>
    <row r="17" spans="2:45" ht="17.25" customHeight="1">
      <c r="B17" s="62">
        <v>3</v>
      </c>
      <c r="C17" s="63" t="s">
        <v>13</v>
      </c>
      <c r="D17" s="87"/>
      <c r="E17" s="64">
        <f>IF(U17&gt;0,U17,IF(ISERROR(1/VLOOKUP(D17,$B$5:$D$11,3,FALSE)),"",IF(F16&gt;1,"FIN",1/VLOOKUP(D17,$B$5:$D$11,3,FALSE)*H17*I17/24)))</f>
      </c>
      <c r="F17" s="64">
        <f t="shared" si="1"/>
      </c>
      <c r="G17" s="64">
        <f t="shared" si="11"/>
      </c>
      <c r="H17" s="65">
        <f>$J$7</f>
        <v>6.5</v>
      </c>
      <c r="I17" s="65">
        <v>4</v>
      </c>
      <c r="J17" s="65">
        <f t="shared" si="2"/>
        <v>26</v>
      </c>
      <c r="K17" s="63">
        <f t="shared" si="3"/>
      </c>
      <c r="L17" s="66">
        <f t="shared" si="4"/>
      </c>
      <c r="M17" s="2"/>
      <c r="N17" s="62" t="str">
        <f t="shared" si="12"/>
        <v>3  VTT</v>
      </c>
      <c r="O17" s="150"/>
      <c r="P17" s="151"/>
      <c r="Q17" s="151"/>
      <c r="R17" s="151"/>
      <c r="S17" s="150"/>
      <c r="T17" s="152"/>
      <c r="U17" s="94">
        <f>+O17/24+S17/1440+T17/(24*3600)</f>
        <v>0</v>
      </c>
      <c r="V17" s="27"/>
      <c r="W17" s="28"/>
      <c r="X17" s="25">
        <f t="shared" si="0"/>
      </c>
      <c r="AA17" s="5"/>
      <c r="AB17" s="7"/>
      <c r="AC17" s="11">
        <f t="shared" si="5"/>
        <v>1</v>
      </c>
      <c r="AD17" s="11">
        <f>IF($D17=$B$6,SUM($AC$14:AC17),0)</f>
        <v>4</v>
      </c>
      <c r="AE17" s="11">
        <f t="shared" si="6"/>
        <v>1</v>
      </c>
      <c r="AF17" s="11">
        <f>IF($D17=$B$7,SUM($AE$14:AE17),0)</f>
        <v>4</v>
      </c>
      <c r="AG17" s="11">
        <f t="shared" si="7"/>
        <v>1</v>
      </c>
      <c r="AH17" s="11">
        <f>IF($D17=$B$8,SUM($AG$14:AG17),0)</f>
        <v>4</v>
      </c>
      <c r="AI17" s="11">
        <f t="shared" si="8"/>
        <v>1</v>
      </c>
      <c r="AJ17" s="11">
        <f>IF($D17=$B$9,SUM($AI$14:AI17),0)</f>
        <v>4</v>
      </c>
      <c r="AK17" s="11">
        <f t="shared" si="9"/>
        <v>1</v>
      </c>
      <c r="AL17" s="11">
        <f>IF($D17=$B$10,SUM($AK$14:AK17),0)</f>
        <v>4</v>
      </c>
      <c r="AM17" s="11">
        <f t="shared" si="10"/>
        <v>1</v>
      </c>
      <c r="AN17" s="11">
        <f>IF($D17=$B$11,SUM($AM$14:AM17),0)</f>
        <v>4</v>
      </c>
      <c r="AO17" s="7"/>
      <c r="AP17" s="7" t="s">
        <v>12</v>
      </c>
      <c r="AQ17" s="7">
        <f>+B7</f>
        <v>0</v>
      </c>
      <c r="AR17" s="7" t="s">
        <v>32</v>
      </c>
      <c r="AS17" s="7"/>
    </row>
    <row r="18" spans="2:45" ht="17.25" customHeight="1">
      <c r="B18" s="62">
        <v>4</v>
      </c>
      <c r="C18" s="63" t="s">
        <v>12</v>
      </c>
      <c r="D18" s="87"/>
      <c r="E18" s="64">
        <f>IF(U18&gt;0,U18,IF(ISERROR(1/VLOOKUP(D18,$B$5:$D$11,2,FALSE)),"",IF(F17&gt;1,"FIN",1/VLOOKUP(D18,$B$5:$D$11,2,FALSE)*H18*I18/24)))</f>
      </c>
      <c r="F18" s="64">
        <f t="shared" si="1"/>
      </c>
      <c r="G18" s="64">
        <f t="shared" si="11"/>
      </c>
      <c r="H18" s="65">
        <f>$J$6</f>
        <v>2.25</v>
      </c>
      <c r="I18" s="65">
        <v>4</v>
      </c>
      <c r="J18" s="65">
        <f t="shared" si="2"/>
        <v>9</v>
      </c>
      <c r="K18" s="63">
        <f t="shared" si="3"/>
      </c>
      <c r="L18" s="66">
        <f t="shared" si="4"/>
      </c>
      <c r="M18" s="2"/>
      <c r="N18" s="62" t="str">
        <f t="shared" si="12"/>
        <v>4  cap</v>
      </c>
      <c r="O18" s="150"/>
      <c r="P18" s="151"/>
      <c r="Q18" s="151"/>
      <c r="R18" s="151"/>
      <c r="S18" s="150"/>
      <c r="T18" s="152"/>
      <c r="U18" s="94">
        <f>+O18/24+S18/1440+T18/(24*3600)</f>
        <v>0</v>
      </c>
      <c r="V18" s="27"/>
      <c r="W18" s="28"/>
      <c r="X18" s="25">
        <f t="shared" si="0"/>
      </c>
      <c r="AA18" s="5"/>
      <c r="AB18" s="7"/>
      <c r="AC18" s="11">
        <f t="shared" si="5"/>
        <v>1</v>
      </c>
      <c r="AD18" s="11">
        <f>IF($D18=$B$6,SUM($AC$14:AC18),0)</f>
        <v>5</v>
      </c>
      <c r="AE18" s="11">
        <f t="shared" si="6"/>
        <v>1</v>
      </c>
      <c r="AF18" s="11">
        <f>IF($D18=$B$7,SUM($AE$14:AE18),0)</f>
        <v>5</v>
      </c>
      <c r="AG18" s="11">
        <f t="shared" si="7"/>
        <v>1</v>
      </c>
      <c r="AH18" s="11">
        <f>IF($D18=$B$8,SUM($AG$14:AG18),0)</f>
        <v>5</v>
      </c>
      <c r="AI18" s="11">
        <f t="shared" si="8"/>
        <v>1</v>
      </c>
      <c r="AJ18" s="11">
        <f>IF($D18=$B$9,SUM($AI$14:AI18),0)</f>
        <v>5</v>
      </c>
      <c r="AK18" s="11">
        <f t="shared" si="9"/>
        <v>1</v>
      </c>
      <c r="AL18" s="11">
        <f>IF($D18=$B$10,SUM($AK$14:AK18),0)</f>
        <v>5</v>
      </c>
      <c r="AM18" s="11">
        <f t="shared" si="10"/>
        <v>1</v>
      </c>
      <c r="AN18" s="11">
        <f>IF($D18=$B$11,SUM($AM$14:AM18),0)</f>
        <v>5</v>
      </c>
      <c r="AO18" s="7"/>
      <c r="AP18" s="7" t="s">
        <v>10</v>
      </c>
      <c r="AQ18" s="7" t="s">
        <v>1</v>
      </c>
      <c r="AR18" s="10" t="s">
        <v>7</v>
      </c>
      <c r="AS18" s="7"/>
    </row>
    <row r="19" spans="2:45" ht="17.25" customHeight="1" thickBot="1">
      <c r="B19" s="62">
        <v>5</v>
      </c>
      <c r="C19" s="63" t="s">
        <v>13</v>
      </c>
      <c r="D19" s="87"/>
      <c r="E19" s="64">
        <f>IF(U19&gt;0,U19,IF(ISERROR(1/VLOOKUP(D19,$B$5:$D$11,3,FALSE)),"",IF(F18&gt;1,"FIN",1/VLOOKUP(D19,$B$5:$D$11,3,FALSE)*H19*I19/24)))</f>
      </c>
      <c r="F19" s="64">
        <f t="shared" si="1"/>
      </c>
      <c r="G19" s="64">
        <f t="shared" si="11"/>
      </c>
      <c r="H19" s="65">
        <f>$J$7</f>
        <v>6.5</v>
      </c>
      <c r="I19" s="65">
        <v>4</v>
      </c>
      <c r="J19" s="65">
        <f t="shared" si="2"/>
        <v>26</v>
      </c>
      <c r="K19" s="63">
        <f t="shared" si="3"/>
      </c>
      <c r="L19" s="66">
        <f t="shared" si="4"/>
      </c>
      <c r="M19" s="2"/>
      <c r="N19" s="62" t="str">
        <f t="shared" si="12"/>
        <v>5  VTT</v>
      </c>
      <c r="O19" s="150"/>
      <c r="P19" s="151"/>
      <c r="Q19" s="151"/>
      <c r="R19" s="151"/>
      <c r="S19" s="150"/>
      <c r="T19" s="152"/>
      <c r="U19" s="94">
        <f>+O19/24+S19/1440+T19/(24*3600)</f>
        <v>0</v>
      </c>
      <c r="V19" s="29"/>
      <c r="W19" s="30"/>
      <c r="X19" s="26">
        <f t="shared" si="0"/>
      </c>
      <c r="AA19" s="5"/>
      <c r="AB19" s="7"/>
      <c r="AC19" s="11">
        <f t="shared" si="5"/>
        <v>1</v>
      </c>
      <c r="AD19" s="11">
        <f>IF($D19=$B$6,SUM($AC$14:AC19),0)</f>
        <v>6</v>
      </c>
      <c r="AE19" s="11">
        <f t="shared" si="6"/>
        <v>1</v>
      </c>
      <c r="AF19" s="11">
        <f>IF($D19=$B$7,SUM($AE$14:AE19),0)</f>
        <v>6</v>
      </c>
      <c r="AG19" s="11">
        <f t="shared" si="7"/>
        <v>1</v>
      </c>
      <c r="AH19" s="11">
        <f>IF($D19=$B$8,SUM($AG$14:AG19),0)</f>
        <v>6</v>
      </c>
      <c r="AI19" s="11">
        <f t="shared" si="8"/>
        <v>1</v>
      </c>
      <c r="AJ19" s="11">
        <f>IF($D19=$B$9,SUM($AI$14:AI19),0)</f>
        <v>6</v>
      </c>
      <c r="AK19" s="11">
        <f t="shared" si="9"/>
        <v>1</v>
      </c>
      <c r="AL19" s="11">
        <f>IF($D19=$B$10,SUM($AK$14:AK19),0)</f>
        <v>6</v>
      </c>
      <c r="AM19" s="11">
        <f t="shared" si="10"/>
        <v>1</v>
      </c>
      <c r="AN19" s="11">
        <f>IF($D19=$B$11,SUM($AM$14:AM19),0)</f>
        <v>6</v>
      </c>
      <c r="AO19" s="7"/>
      <c r="AP19" s="7" t="s">
        <v>13</v>
      </c>
      <c r="AQ19" s="7">
        <f>+B7</f>
        <v>0</v>
      </c>
      <c r="AR19" s="10" t="s">
        <v>32</v>
      </c>
      <c r="AS19" s="7"/>
    </row>
    <row r="20" spans="2:45" ht="17.25" customHeight="1">
      <c r="B20" s="62">
        <v>6</v>
      </c>
      <c r="C20" s="63" t="s">
        <v>12</v>
      </c>
      <c r="D20" s="87"/>
      <c r="E20" s="64">
        <f>IF(U20&gt;0,U20,IF(ISERROR(1/VLOOKUP(D20,$B$5:$D$11,2,FALSE)),"",IF(F19&gt;1,"FIN",1/VLOOKUP(D20,$B$5:$D$11,2,FALSE)*H20*I20/24)))</f>
      </c>
      <c r="F20" s="64">
        <f t="shared" si="1"/>
      </c>
      <c r="G20" s="64">
        <f t="shared" si="11"/>
      </c>
      <c r="H20" s="65">
        <f>$J$6</f>
        <v>2.25</v>
      </c>
      <c r="I20" s="65">
        <v>4</v>
      </c>
      <c r="J20" s="65">
        <f t="shared" si="2"/>
        <v>9</v>
      </c>
      <c r="K20" s="63">
        <f t="shared" si="3"/>
      </c>
      <c r="L20" s="66">
        <f t="shared" si="4"/>
      </c>
      <c r="M20" s="2"/>
      <c r="N20" s="62" t="str">
        <f t="shared" si="12"/>
        <v>6  cap</v>
      </c>
      <c r="O20" s="150"/>
      <c r="P20" s="151"/>
      <c r="Q20" s="151"/>
      <c r="R20" s="151"/>
      <c r="S20" s="150"/>
      <c r="T20" s="152"/>
      <c r="U20" s="94">
        <f>+O20/24+S20/1440+T20/(24*3600)</f>
        <v>0</v>
      </c>
      <c r="V20" s="6"/>
      <c r="W20" s="6"/>
      <c r="X20" s="6"/>
      <c r="AA20" s="5"/>
      <c r="AB20" s="7"/>
      <c r="AC20" s="11">
        <f t="shared" si="5"/>
        <v>1</v>
      </c>
      <c r="AD20" s="11">
        <f>IF($D20=$B$6,SUM($AC$14:AC20),0)</f>
        <v>7</v>
      </c>
      <c r="AE20" s="11">
        <f t="shared" si="6"/>
        <v>1</v>
      </c>
      <c r="AF20" s="11">
        <f>IF($D20=$B$7,SUM($AE$14:AE20),0)</f>
        <v>7</v>
      </c>
      <c r="AG20" s="11">
        <f t="shared" si="7"/>
        <v>1</v>
      </c>
      <c r="AH20" s="11">
        <f>IF($D20=$B$8,SUM($AG$14:AG20),0)</f>
        <v>7</v>
      </c>
      <c r="AI20" s="11">
        <f t="shared" si="8"/>
        <v>1</v>
      </c>
      <c r="AJ20" s="11">
        <f>IF($D20=$B$9,SUM($AI$14:AI20),0)</f>
        <v>7</v>
      </c>
      <c r="AK20" s="11">
        <f t="shared" si="9"/>
        <v>1</v>
      </c>
      <c r="AL20" s="11">
        <f>IF($D20=$B$10,SUM($AK$14:AK20),0)</f>
        <v>7</v>
      </c>
      <c r="AM20" s="11">
        <f t="shared" si="10"/>
        <v>1</v>
      </c>
      <c r="AN20" s="11">
        <f>IF($D20=$B$11,SUM($AM$14:AM20),0)</f>
        <v>7</v>
      </c>
      <c r="AO20" s="7"/>
      <c r="AP20" s="7"/>
      <c r="AQ20" s="7"/>
      <c r="AR20" s="7"/>
      <c r="AS20" s="7"/>
    </row>
    <row r="21" spans="2:45" ht="17.25" customHeight="1">
      <c r="B21" s="62">
        <v>7</v>
      </c>
      <c r="C21" s="63" t="s">
        <v>13</v>
      </c>
      <c r="D21" s="87"/>
      <c r="E21" s="64">
        <f>IF(U21&gt;0,U21,IF(ISERROR(1/VLOOKUP(D21,$B$5:$D$11,3,FALSE)),"",IF(F20&gt;1,"FIN",1/VLOOKUP(D21,$B$5:$D$11,3,FALSE)*H21*I21/24)))</f>
      </c>
      <c r="F21" s="64">
        <f t="shared" si="1"/>
      </c>
      <c r="G21" s="64">
        <f t="shared" si="11"/>
      </c>
      <c r="H21" s="65">
        <f>$J$7</f>
        <v>6.5</v>
      </c>
      <c r="I21" s="65">
        <v>4</v>
      </c>
      <c r="J21" s="65">
        <f t="shared" si="2"/>
        <v>26</v>
      </c>
      <c r="K21" s="63">
        <f t="shared" si="3"/>
      </c>
      <c r="L21" s="66">
        <f t="shared" si="4"/>
      </c>
      <c r="M21" s="2"/>
      <c r="N21" s="62" t="str">
        <f t="shared" si="12"/>
        <v>7  VTT</v>
      </c>
      <c r="O21" s="150"/>
      <c r="P21" s="151"/>
      <c r="Q21" s="151"/>
      <c r="R21" s="151"/>
      <c r="S21" s="150"/>
      <c r="T21" s="152"/>
      <c r="U21" s="94">
        <f>+O21/24+S21/1440+T21/(24*3600)</f>
        <v>0</v>
      </c>
      <c r="V21" s="15"/>
      <c r="W21" s="96" t="s">
        <v>36</v>
      </c>
      <c r="X21" s="96"/>
      <c r="Y21" s="93"/>
      <c r="AA21" s="5"/>
      <c r="AB21" s="7"/>
      <c r="AC21" s="11">
        <f t="shared" si="5"/>
        <v>1</v>
      </c>
      <c r="AD21" s="11">
        <f>IF($D21=$B$6,SUM($AC$14:AC21),0)</f>
        <v>8</v>
      </c>
      <c r="AE21" s="11">
        <f t="shared" si="6"/>
        <v>1</v>
      </c>
      <c r="AF21" s="11">
        <f>IF($D21=$B$7,SUM($AE$14:AE21),0)</f>
        <v>8</v>
      </c>
      <c r="AG21" s="11">
        <f t="shared" si="7"/>
        <v>1</v>
      </c>
      <c r="AH21" s="11">
        <f>IF($D21=$B$8,SUM($AG$14:AG21),0)</f>
        <v>8</v>
      </c>
      <c r="AI21" s="11">
        <f t="shared" si="8"/>
        <v>1</v>
      </c>
      <c r="AJ21" s="11">
        <f>IF($D21=$B$9,SUM($AI$14:AI21),0)</f>
        <v>8</v>
      </c>
      <c r="AK21" s="11">
        <f t="shared" si="9"/>
        <v>1</v>
      </c>
      <c r="AL21" s="11">
        <f>IF($D21=$B$10,SUM($AK$14:AK21),0)</f>
        <v>8</v>
      </c>
      <c r="AM21" s="11">
        <f t="shared" si="10"/>
        <v>1</v>
      </c>
      <c r="AN21" s="11">
        <f>IF($D21=$B$11,SUM($AM$14:AM21),0)</f>
        <v>8</v>
      </c>
      <c r="AO21" s="7"/>
      <c r="AP21" s="7" t="s">
        <v>10</v>
      </c>
      <c r="AQ21" s="7" t="s">
        <v>1</v>
      </c>
      <c r="AR21" s="7" t="s">
        <v>7</v>
      </c>
      <c r="AS21" s="7"/>
    </row>
    <row r="22" spans="2:45" ht="17.25" customHeight="1">
      <c r="B22" s="62">
        <v>8</v>
      </c>
      <c r="C22" s="63" t="s">
        <v>12</v>
      </c>
      <c r="D22" s="87"/>
      <c r="E22" s="64">
        <f>IF(U22&gt;0,U22,IF(ISERROR(1/VLOOKUP(D22,$B$5:$D$11,2,FALSE)),"",IF(F21&gt;1,"FIN",1/VLOOKUP(D22,$B$5:$D$11,2,FALSE)*H22*I22/24)))</f>
      </c>
      <c r="F22" s="64">
        <f t="shared" si="1"/>
      </c>
      <c r="G22" s="64">
        <f t="shared" si="11"/>
      </c>
      <c r="H22" s="65">
        <f>$J$6</f>
        <v>2.25</v>
      </c>
      <c r="I22" s="65">
        <v>4</v>
      </c>
      <c r="J22" s="65">
        <f t="shared" si="2"/>
        <v>9</v>
      </c>
      <c r="K22" s="63">
        <f t="shared" si="3"/>
      </c>
      <c r="L22" s="66">
        <f t="shared" si="4"/>
      </c>
      <c r="M22" s="2"/>
      <c r="N22" s="62" t="str">
        <f t="shared" si="12"/>
        <v>8  cap</v>
      </c>
      <c r="O22" s="150"/>
      <c r="P22" s="151"/>
      <c r="Q22" s="151"/>
      <c r="R22" s="151"/>
      <c r="S22" s="150"/>
      <c r="T22" s="152"/>
      <c r="U22" s="94">
        <f>+O22/24+S22/1440+T22/(24*3600)</f>
        <v>0</v>
      </c>
      <c r="V22" s="15"/>
      <c r="W22" s="96"/>
      <c r="X22" s="96"/>
      <c r="Y22" s="93"/>
      <c r="AA22" s="5"/>
      <c r="AB22" s="7"/>
      <c r="AC22" s="11">
        <f t="shared" si="5"/>
        <v>1</v>
      </c>
      <c r="AD22" s="11">
        <f>IF($D22=$B$6,SUM($AC$14:AC22),0)</f>
        <v>9</v>
      </c>
      <c r="AE22" s="11">
        <f t="shared" si="6"/>
        <v>1</v>
      </c>
      <c r="AF22" s="11">
        <f>IF($D22=$B$7,SUM($AE$14:AE22),0)</f>
        <v>9</v>
      </c>
      <c r="AG22" s="11">
        <f t="shared" si="7"/>
        <v>1</v>
      </c>
      <c r="AH22" s="11">
        <f>IF($D22=$B$8,SUM($AG$14:AG22),0)</f>
        <v>9</v>
      </c>
      <c r="AI22" s="11">
        <f t="shared" si="8"/>
        <v>1</v>
      </c>
      <c r="AJ22" s="11">
        <f>IF($D22=$B$9,SUM($AI$14:AI22),0)</f>
        <v>9</v>
      </c>
      <c r="AK22" s="11">
        <f t="shared" si="9"/>
        <v>1</v>
      </c>
      <c r="AL22" s="11">
        <f>IF($D22=$B$10,SUM($AK$14:AK22),0)</f>
        <v>9</v>
      </c>
      <c r="AM22" s="11">
        <f t="shared" si="10"/>
        <v>1</v>
      </c>
      <c r="AN22" s="11">
        <f>IF($D22=$B$11,SUM($AM$14:AM22),0)</f>
        <v>9</v>
      </c>
      <c r="AO22" s="7"/>
      <c r="AP22" s="7" t="s">
        <v>12</v>
      </c>
      <c r="AQ22" s="7">
        <f>+B8</f>
        <v>0</v>
      </c>
      <c r="AR22" s="7" t="s">
        <v>32</v>
      </c>
      <c r="AS22" s="7"/>
    </row>
    <row r="23" spans="2:45" ht="17.25" customHeight="1">
      <c r="B23" s="62">
        <v>9</v>
      </c>
      <c r="C23" s="63" t="s">
        <v>13</v>
      </c>
      <c r="D23" s="87"/>
      <c r="E23" s="64">
        <f>IF(U23&gt;0,U23,IF(ISERROR(1/VLOOKUP(D23,$B$5:$D$11,3,FALSE)),"",IF(F22&gt;1,"FIN",1/VLOOKUP(D23,$B$5:$D$11,3,FALSE)*H23*I23/24)))</f>
      </c>
      <c r="F23" s="64">
        <f t="shared" si="1"/>
      </c>
      <c r="G23" s="64">
        <f t="shared" si="11"/>
      </c>
      <c r="H23" s="65">
        <f>$J$7</f>
        <v>6.5</v>
      </c>
      <c r="I23" s="65">
        <v>4</v>
      </c>
      <c r="J23" s="65">
        <f t="shared" si="2"/>
        <v>26</v>
      </c>
      <c r="K23" s="63">
        <f t="shared" si="3"/>
      </c>
      <c r="L23" s="66">
        <f t="shared" si="4"/>
      </c>
      <c r="M23" s="2"/>
      <c r="N23" s="62" t="str">
        <f t="shared" si="12"/>
        <v>9  VTT</v>
      </c>
      <c r="O23" s="150"/>
      <c r="P23" s="151"/>
      <c r="Q23" s="151"/>
      <c r="R23" s="151"/>
      <c r="S23" s="150"/>
      <c r="T23" s="152"/>
      <c r="U23" s="94">
        <f>+O23/24+S23/1440+T23/(24*3600)</f>
        <v>0</v>
      </c>
      <c r="V23" s="111" t="s">
        <v>44</v>
      </c>
      <c r="W23" s="111"/>
      <c r="X23" s="111"/>
      <c r="Y23" s="111"/>
      <c r="AA23" s="5"/>
      <c r="AB23" s="7"/>
      <c r="AC23" s="11">
        <f t="shared" si="5"/>
        <v>1</v>
      </c>
      <c r="AD23" s="11">
        <f>IF($D23=$B$6,SUM($AC$14:AC23),0)</f>
        <v>10</v>
      </c>
      <c r="AE23" s="11">
        <f t="shared" si="6"/>
        <v>1</v>
      </c>
      <c r="AF23" s="11">
        <f>IF($D23=$B$7,SUM($AE$14:AE23),0)</f>
        <v>10</v>
      </c>
      <c r="AG23" s="11">
        <f t="shared" si="7"/>
        <v>1</v>
      </c>
      <c r="AH23" s="11">
        <f>IF($D23=$B$8,SUM($AG$14:AG23),0)</f>
        <v>10</v>
      </c>
      <c r="AI23" s="11">
        <f t="shared" si="8"/>
        <v>1</v>
      </c>
      <c r="AJ23" s="11">
        <f>IF($D23=$B$9,SUM($AI$14:AI23),0)</f>
        <v>10</v>
      </c>
      <c r="AK23" s="11">
        <f t="shared" si="9"/>
        <v>1</v>
      </c>
      <c r="AL23" s="11">
        <f>IF($D23=$B$10,SUM($AK$14:AK23),0)</f>
        <v>10</v>
      </c>
      <c r="AM23" s="11">
        <f t="shared" si="10"/>
        <v>1</v>
      </c>
      <c r="AN23" s="11">
        <f>IF($D23=$B$11,SUM($AM$14:AM23),0)</f>
        <v>10</v>
      </c>
      <c r="AO23" s="7"/>
      <c r="AP23" s="7" t="s">
        <v>10</v>
      </c>
      <c r="AQ23" s="7" t="s">
        <v>1</v>
      </c>
      <c r="AR23" s="10" t="s">
        <v>7</v>
      </c>
      <c r="AS23" s="7"/>
    </row>
    <row r="24" spans="2:45" ht="17.25" customHeight="1">
      <c r="B24" s="62">
        <v>10</v>
      </c>
      <c r="C24" s="63" t="s">
        <v>12</v>
      </c>
      <c r="D24" s="87"/>
      <c r="E24" s="64">
        <f>IF(U24&gt;0,U24,IF(ISERROR(1/VLOOKUP(D24,$B$5:$D$11,2,FALSE)),"",IF(F23&gt;1,"FIN",1/VLOOKUP(D24,$B$5:$D$11,2,FALSE)*H24*I24/24)))</f>
      </c>
      <c r="F24" s="64">
        <f t="shared" si="1"/>
      </c>
      <c r="G24" s="64">
        <f t="shared" si="11"/>
      </c>
      <c r="H24" s="65">
        <f>$J$6</f>
        <v>2.25</v>
      </c>
      <c r="I24" s="65">
        <v>4</v>
      </c>
      <c r="J24" s="65">
        <f t="shared" si="2"/>
        <v>9</v>
      </c>
      <c r="K24" s="63">
        <f t="shared" si="3"/>
      </c>
      <c r="L24" s="66">
        <f t="shared" si="4"/>
      </c>
      <c r="M24" s="2"/>
      <c r="N24" s="62" t="str">
        <f t="shared" si="12"/>
        <v>10  cap</v>
      </c>
      <c r="O24" s="150"/>
      <c r="P24" s="151"/>
      <c r="Q24" s="151"/>
      <c r="R24" s="151"/>
      <c r="S24" s="150"/>
      <c r="T24" s="152"/>
      <c r="U24" s="94">
        <f>+O24/24+S24/1440+T24/(24*3600)</f>
        <v>0</v>
      </c>
      <c r="V24" s="111"/>
      <c r="W24" s="111"/>
      <c r="X24" s="111"/>
      <c r="Y24" s="111"/>
      <c r="AA24" s="5"/>
      <c r="AB24" s="7"/>
      <c r="AC24" s="11">
        <f t="shared" si="5"/>
        <v>1</v>
      </c>
      <c r="AD24" s="11">
        <f>IF($D24=$B$6,SUM($AC$14:AC24),0)</f>
        <v>11</v>
      </c>
      <c r="AE24" s="11">
        <f t="shared" si="6"/>
        <v>1</v>
      </c>
      <c r="AF24" s="11">
        <f>IF($D24=$B$7,SUM($AE$14:AE24),0)</f>
        <v>11</v>
      </c>
      <c r="AG24" s="11">
        <f t="shared" si="7"/>
        <v>1</v>
      </c>
      <c r="AH24" s="11">
        <f>IF($D24=$B$8,SUM($AG$14:AG24),0)</f>
        <v>11</v>
      </c>
      <c r="AI24" s="11">
        <f t="shared" si="8"/>
        <v>1</v>
      </c>
      <c r="AJ24" s="11">
        <f>IF($D24=$B$9,SUM($AI$14:AI24),0)</f>
        <v>11</v>
      </c>
      <c r="AK24" s="11">
        <f t="shared" si="9"/>
        <v>1</v>
      </c>
      <c r="AL24" s="11">
        <f>IF($D24=$B$10,SUM($AK$14:AK24),0)</f>
        <v>11</v>
      </c>
      <c r="AM24" s="11">
        <f t="shared" si="10"/>
        <v>1</v>
      </c>
      <c r="AN24" s="11">
        <f>IF($D24=$B$11,SUM($AM$14:AM24),0)</f>
        <v>11</v>
      </c>
      <c r="AO24" s="7"/>
      <c r="AP24" s="7" t="s">
        <v>13</v>
      </c>
      <c r="AQ24" s="7">
        <f>+B8</f>
        <v>0</v>
      </c>
      <c r="AR24" s="10" t="s">
        <v>32</v>
      </c>
      <c r="AS24" s="7"/>
    </row>
    <row r="25" spans="2:45" ht="17.25" customHeight="1">
      <c r="B25" s="62">
        <v>11</v>
      </c>
      <c r="C25" s="63" t="s">
        <v>13</v>
      </c>
      <c r="D25" s="87"/>
      <c r="E25" s="64">
        <f>IF(U25&gt;0,U25,IF(ISERROR(1/VLOOKUP(D25,$B$5:$D$11,3,FALSE)),"",IF(F24&gt;1,"FIN",1/VLOOKUP(D25,$B$5:$D$11,3,FALSE)*H25*I25/24)))</f>
      </c>
      <c r="F25" s="64">
        <f t="shared" si="1"/>
      </c>
      <c r="G25" s="64">
        <f t="shared" si="11"/>
      </c>
      <c r="H25" s="65">
        <f>$J$7</f>
        <v>6.5</v>
      </c>
      <c r="I25" s="65">
        <v>4</v>
      </c>
      <c r="J25" s="65">
        <f t="shared" si="2"/>
        <v>26</v>
      </c>
      <c r="K25" s="63">
        <f t="shared" si="3"/>
      </c>
      <c r="L25" s="66">
        <f t="shared" si="4"/>
      </c>
      <c r="M25" s="2"/>
      <c r="N25" s="62" t="str">
        <f t="shared" si="12"/>
        <v>11  VTT</v>
      </c>
      <c r="O25" s="150"/>
      <c r="P25" s="151"/>
      <c r="Q25" s="151"/>
      <c r="R25" s="151"/>
      <c r="S25" s="150"/>
      <c r="T25" s="152"/>
      <c r="U25" s="94">
        <f>+O25/24+S25/1440+T25/(24*3600)</f>
        <v>0</v>
      </c>
      <c r="V25" s="111"/>
      <c r="W25" s="111"/>
      <c r="X25" s="111"/>
      <c r="Y25" s="111"/>
      <c r="AA25" s="5"/>
      <c r="AB25" s="7"/>
      <c r="AC25" s="11">
        <f t="shared" si="5"/>
        <v>1</v>
      </c>
      <c r="AD25" s="11">
        <f>IF($D25=$B$6,SUM($AC$14:AC25),0)</f>
        <v>12</v>
      </c>
      <c r="AE25" s="11">
        <f t="shared" si="6"/>
        <v>1</v>
      </c>
      <c r="AF25" s="11">
        <f>IF($D25=$B$7,SUM($AE$14:AE25),0)</f>
        <v>12</v>
      </c>
      <c r="AG25" s="11">
        <f t="shared" si="7"/>
        <v>1</v>
      </c>
      <c r="AH25" s="11">
        <f>IF($D25=$B$8,SUM($AG$14:AG25),0)</f>
        <v>12</v>
      </c>
      <c r="AI25" s="11">
        <f t="shared" si="8"/>
        <v>1</v>
      </c>
      <c r="AJ25" s="11">
        <f>IF($D25=$B$9,SUM($AI$14:AI25),0)</f>
        <v>12</v>
      </c>
      <c r="AK25" s="11">
        <f t="shared" si="9"/>
        <v>1</v>
      </c>
      <c r="AL25" s="11">
        <f>IF($D25=$B$10,SUM($AK$14:AK25),0)</f>
        <v>12</v>
      </c>
      <c r="AM25" s="11">
        <f t="shared" si="10"/>
        <v>1</v>
      </c>
      <c r="AN25" s="11">
        <f>IF($D25=$B$11,SUM($AM$14:AM25),0)</f>
        <v>12</v>
      </c>
      <c r="AO25" s="7"/>
      <c r="AP25" s="7"/>
      <c r="AQ25" s="7"/>
      <c r="AR25" s="10"/>
      <c r="AS25" s="7"/>
    </row>
    <row r="26" spans="2:45" ht="17.25" customHeight="1">
      <c r="B26" s="62">
        <v>12</v>
      </c>
      <c r="C26" s="63" t="s">
        <v>12</v>
      </c>
      <c r="D26" s="87"/>
      <c r="E26" s="64">
        <f>IF(U26&gt;0,U26,IF(ISERROR(1/VLOOKUP(D26,$B$5:$D$11,2,FALSE)),"",IF(F25&gt;1,"FIN",1/VLOOKUP(D26,$B$5:$D$11,2,FALSE)*H26*I26/24)))</f>
      </c>
      <c r="F26" s="64">
        <f t="shared" si="1"/>
      </c>
      <c r="G26" s="64">
        <f t="shared" si="11"/>
      </c>
      <c r="H26" s="65">
        <f>$J$6</f>
        <v>2.25</v>
      </c>
      <c r="I26" s="65">
        <v>4</v>
      </c>
      <c r="J26" s="65">
        <f t="shared" si="2"/>
        <v>9</v>
      </c>
      <c r="K26" s="63">
        <f t="shared" si="3"/>
      </c>
      <c r="L26" s="66">
        <f t="shared" si="4"/>
      </c>
      <c r="M26" s="2"/>
      <c r="N26" s="62" t="str">
        <f t="shared" si="12"/>
        <v>12  cap</v>
      </c>
      <c r="O26" s="150"/>
      <c r="P26" s="151"/>
      <c r="Q26" s="151"/>
      <c r="R26" s="151"/>
      <c r="S26" s="150"/>
      <c r="T26" s="152"/>
      <c r="U26" s="94">
        <f>+O26/24+S26/1440+T26/(24*3600)</f>
        <v>0</v>
      </c>
      <c r="V26" s="51"/>
      <c r="W26" s="93"/>
      <c r="X26" s="93"/>
      <c r="Y26" s="93"/>
      <c r="AA26" s="5"/>
      <c r="AB26" s="7"/>
      <c r="AC26" s="11">
        <f t="shared" si="5"/>
        <v>1</v>
      </c>
      <c r="AD26" s="11">
        <f>IF($D26=$B$6,SUM($AC$14:AC26),0)</f>
        <v>13</v>
      </c>
      <c r="AE26" s="11">
        <f t="shared" si="6"/>
        <v>1</v>
      </c>
      <c r="AF26" s="11">
        <f>IF($D26=$B$7,SUM($AE$14:AE26),0)</f>
        <v>13</v>
      </c>
      <c r="AG26" s="11">
        <f t="shared" si="7"/>
        <v>1</v>
      </c>
      <c r="AH26" s="11">
        <f>IF($D26=$B$8,SUM($AG$14:AG26),0)</f>
        <v>13</v>
      </c>
      <c r="AI26" s="11">
        <f t="shared" si="8"/>
        <v>1</v>
      </c>
      <c r="AJ26" s="11">
        <f>IF($D26=$B$9,SUM($AI$14:AI26),0)</f>
        <v>13</v>
      </c>
      <c r="AK26" s="11">
        <f t="shared" si="9"/>
        <v>1</v>
      </c>
      <c r="AL26" s="11">
        <f>IF($D26=$B$10,SUM($AK$14:AK26),0)</f>
        <v>13</v>
      </c>
      <c r="AM26" s="11">
        <f t="shared" si="10"/>
        <v>1</v>
      </c>
      <c r="AN26" s="11">
        <f>IF($D26=$B$11,SUM($AM$14:AM26),0)</f>
        <v>13</v>
      </c>
      <c r="AO26" s="7"/>
      <c r="AP26" s="7" t="s">
        <v>10</v>
      </c>
      <c r="AQ26" s="7" t="s">
        <v>1</v>
      </c>
      <c r="AR26" s="7" t="s">
        <v>7</v>
      </c>
      <c r="AS26" s="7"/>
    </row>
    <row r="27" spans="2:45" ht="17.25" customHeight="1">
      <c r="B27" s="62">
        <v>13</v>
      </c>
      <c r="C27" s="63" t="s">
        <v>13</v>
      </c>
      <c r="D27" s="87"/>
      <c r="E27" s="64">
        <f>IF(U27&gt;0,U27,IF(ISERROR(1/VLOOKUP(D27,$B$5:$D$11,3,FALSE)),"",IF(F26&gt;1,"FIN",1/VLOOKUP(D27,$B$5:$D$11,3,FALSE)*H27*I27/24)))</f>
      </c>
      <c r="F27" s="64">
        <f t="shared" si="1"/>
      </c>
      <c r="G27" s="64">
        <f t="shared" si="11"/>
      </c>
      <c r="H27" s="65">
        <f>$J$7</f>
        <v>6.5</v>
      </c>
      <c r="I27" s="65">
        <v>4</v>
      </c>
      <c r="J27" s="65">
        <f t="shared" si="2"/>
        <v>26</v>
      </c>
      <c r="K27" s="63">
        <f t="shared" si="3"/>
      </c>
      <c r="L27" s="66">
        <f t="shared" si="4"/>
      </c>
      <c r="M27" s="2"/>
      <c r="N27" s="62" t="str">
        <f t="shared" si="12"/>
        <v>13  VTT</v>
      </c>
      <c r="O27" s="150"/>
      <c r="P27" s="151"/>
      <c r="Q27" s="151"/>
      <c r="R27" s="151"/>
      <c r="S27" s="150"/>
      <c r="T27" s="152"/>
      <c r="U27" s="94">
        <f>+O27/24+S27/1440+T27/(24*3600)</f>
        <v>0</v>
      </c>
      <c r="V27" s="146" t="s">
        <v>38</v>
      </c>
      <c r="W27" s="146"/>
      <c r="X27" s="146"/>
      <c r="Y27" s="146"/>
      <c r="AA27" s="5"/>
      <c r="AB27" s="7"/>
      <c r="AC27" s="11">
        <f t="shared" si="5"/>
        <v>1</v>
      </c>
      <c r="AD27" s="11">
        <f>IF($D27=$B$6,SUM($AC$14:AC27),0)</f>
        <v>14</v>
      </c>
      <c r="AE27" s="11">
        <f t="shared" si="6"/>
        <v>1</v>
      </c>
      <c r="AF27" s="11">
        <f>IF($D27=$B$7,SUM($AE$14:AE27),0)</f>
        <v>14</v>
      </c>
      <c r="AG27" s="11">
        <f t="shared" si="7"/>
        <v>1</v>
      </c>
      <c r="AH27" s="11">
        <f>IF($D27=$B$8,SUM($AG$14:AG27),0)</f>
        <v>14</v>
      </c>
      <c r="AI27" s="11">
        <f t="shared" si="8"/>
        <v>1</v>
      </c>
      <c r="AJ27" s="11">
        <f>IF($D27=$B$9,SUM($AI$14:AI27),0)</f>
        <v>14</v>
      </c>
      <c r="AK27" s="11">
        <f t="shared" si="9"/>
        <v>1</v>
      </c>
      <c r="AL27" s="11">
        <f>IF($D27=$B$10,SUM($AK$14:AK27),0)</f>
        <v>14</v>
      </c>
      <c r="AM27" s="11">
        <f t="shared" si="10"/>
        <v>1</v>
      </c>
      <c r="AN27" s="11">
        <f>IF($D27=$B$11,SUM($AM$14:AM27),0)</f>
        <v>14</v>
      </c>
      <c r="AO27" s="7"/>
      <c r="AP27" s="7" t="s">
        <v>12</v>
      </c>
      <c r="AQ27" s="7">
        <f>+B9</f>
        <v>0</v>
      </c>
      <c r="AR27" s="7" t="s">
        <v>32</v>
      </c>
      <c r="AS27" s="7"/>
    </row>
    <row r="28" spans="2:45" ht="17.25" customHeight="1">
      <c r="B28" s="62">
        <v>14</v>
      </c>
      <c r="C28" s="63" t="s">
        <v>12</v>
      </c>
      <c r="D28" s="87"/>
      <c r="E28" s="64">
        <f>IF(U28&gt;0,U28,IF(ISERROR(1/VLOOKUP(D28,$B$5:$D$11,2,FALSE)),"",IF(F27&gt;1,"FIN",1/VLOOKUP(D28,$B$5:$D$11,2,FALSE)*H28*I28/24)))</f>
      </c>
      <c r="F28" s="64">
        <f t="shared" si="1"/>
      </c>
      <c r="G28" s="64">
        <f t="shared" si="11"/>
      </c>
      <c r="H28" s="65">
        <f>$J$6</f>
        <v>2.25</v>
      </c>
      <c r="I28" s="65">
        <v>4</v>
      </c>
      <c r="J28" s="65">
        <f t="shared" si="2"/>
        <v>9</v>
      </c>
      <c r="K28" s="63">
        <f t="shared" si="3"/>
      </c>
      <c r="L28" s="66">
        <f t="shared" si="4"/>
      </c>
      <c r="M28" s="2"/>
      <c r="N28" s="62" t="str">
        <f t="shared" si="12"/>
        <v>14  cap</v>
      </c>
      <c r="O28" s="150"/>
      <c r="P28" s="151"/>
      <c r="Q28" s="151"/>
      <c r="R28" s="151"/>
      <c r="S28" s="150"/>
      <c r="T28" s="152"/>
      <c r="U28" s="94">
        <f>+O28/24+S28/1440+T28/(24*3600)</f>
        <v>0</v>
      </c>
      <c r="V28" s="146"/>
      <c r="W28" s="146"/>
      <c r="X28" s="146"/>
      <c r="Y28" s="146"/>
      <c r="AA28" s="5"/>
      <c r="AB28" s="7"/>
      <c r="AC28" s="11">
        <f t="shared" si="5"/>
        <v>1</v>
      </c>
      <c r="AD28" s="11">
        <f>IF($D28=$B$6,SUM($AC$14:AC28),0)</f>
        <v>15</v>
      </c>
      <c r="AE28" s="11">
        <f t="shared" si="6"/>
        <v>1</v>
      </c>
      <c r="AF28" s="11">
        <f>IF($D28=$B$7,SUM($AE$14:AE28),0)</f>
        <v>15</v>
      </c>
      <c r="AG28" s="11">
        <f t="shared" si="7"/>
        <v>1</v>
      </c>
      <c r="AH28" s="11">
        <f>IF($D28=$B$8,SUM($AG$14:AG28),0)</f>
        <v>15</v>
      </c>
      <c r="AI28" s="11">
        <f t="shared" si="8"/>
        <v>1</v>
      </c>
      <c r="AJ28" s="11">
        <f>IF($D28=$B$9,SUM($AI$14:AI28),0)</f>
        <v>15</v>
      </c>
      <c r="AK28" s="11">
        <f t="shared" si="9"/>
        <v>1</v>
      </c>
      <c r="AL28" s="11">
        <f>IF($D28=$B$10,SUM($AK$14:AK28),0)</f>
        <v>15</v>
      </c>
      <c r="AM28" s="11">
        <f t="shared" si="10"/>
        <v>1</v>
      </c>
      <c r="AN28" s="11">
        <f>IF($D28=$B$11,SUM($AM$14:AM28),0)</f>
        <v>15</v>
      </c>
      <c r="AO28" s="7"/>
      <c r="AP28" s="7" t="s">
        <v>10</v>
      </c>
      <c r="AQ28" s="7" t="s">
        <v>1</v>
      </c>
      <c r="AR28" s="10" t="s">
        <v>7</v>
      </c>
      <c r="AS28" s="7"/>
    </row>
    <row r="29" spans="2:45" ht="17.25" customHeight="1">
      <c r="B29" s="62">
        <v>15</v>
      </c>
      <c r="C29" s="63" t="s">
        <v>13</v>
      </c>
      <c r="D29" s="87"/>
      <c r="E29" s="64">
        <f>IF(U29&gt;0,U29,IF(ISERROR(1/VLOOKUP(D29,$B$5:$D$11,3,FALSE)),"",IF(F28&gt;1,"FIN",1/VLOOKUP(D29,$B$5:$D$11,3,FALSE)*H29*I29/24)))</f>
      </c>
      <c r="F29" s="64">
        <f t="shared" si="1"/>
      </c>
      <c r="G29" s="64">
        <f t="shared" si="11"/>
      </c>
      <c r="H29" s="65">
        <f>$J$7</f>
        <v>6.5</v>
      </c>
      <c r="I29" s="65">
        <v>4</v>
      </c>
      <c r="J29" s="65">
        <f t="shared" si="2"/>
        <v>26</v>
      </c>
      <c r="K29" s="63">
        <f t="shared" si="3"/>
      </c>
      <c r="L29" s="66">
        <f t="shared" si="4"/>
      </c>
      <c r="M29" s="2"/>
      <c r="N29" s="62" t="str">
        <f t="shared" si="12"/>
        <v>15  VTT</v>
      </c>
      <c r="O29" s="150"/>
      <c r="P29" s="151"/>
      <c r="Q29" s="151"/>
      <c r="R29" s="151"/>
      <c r="S29" s="150"/>
      <c r="T29" s="152"/>
      <c r="U29" s="94">
        <f>+O29/24+S29/1440+T29/(24*3600)</f>
        <v>0</v>
      </c>
      <c r="V29" s="146"/>
      <c r="W29" s="146"/>
      <c r="X29" s="146"/>
      <c r="Y29" s="146"/>
      <c r="AA29" s="5"/>
      <c r="AB29" s="7"/>
      <c r="AC29" s="11">
        <f t="shared" si="5"/>
        <v>1</v>
      </c>
      <c r="AD29" s="11">
        <f>IF($D29=$B$6,SUM($AC$14:AC29),0)</f>
        <v>16</v>
      </c>
      <c r="AE29" s="11">
        <f t="shared" si="6"/>
        <v>1</v>
      </c>
      <c r="AF29" s="11">
        <f>IF($D29=$B$7,SUM($AE$14:AE29),0)</f>
        <v>16</v>
      </c>
      <c r="AG29" s="11">
        <f t="shared" si="7"/>
        <v>1</v>
      </c>
      <c r="AH29" s="11">
        <f>IF($D29=$B$8,SUM($AG$14:AG29),0)</f>
        <v>16</v>
      </c>
      <c r="AI29" s="11">
        <f t="shared" si="8"/>
        <v>1</v>
      </c>
      <c r="AJ29" s="11">
        <f>IF($D29=$B$9,SUM($AI$14:AI29),0)</f>
        <v>16</v>
      </c>
      <c r="AK29" s="11">
        <f t="shared" si="9"/>
        <v>1</v>
      </c>
      <c r="AL29" s="11">
        <f>IF($D29=$B$10,SUM($AK$14:AK29),0)</f>
        <v>16</v>
      </c>
      <c r="AM29" s="11">
        <f t="shared" si="10"/>
        <v>1</v>
      </c>
      <c r="AN29" s="11">
        <f>IF($D29=$B$11,SUM($AM$14:AM29),0)</f>
        <v>16</v>
      </c>
      <c r="AO29" s="7"/>
      <c r="AP29" s="7" t="s">
        <v>13</v>
      </c>
      <c r="AQ29" s="7">
        <f>+B9</f>
        <v>0</v>
      </c>
      <c r="AR29" s="10" t="s">
        <v>32</v>
      </c>
      <c r="AS29" s="7"/>
    </row>
    <row r="30" spans="2:45" ht="17.25" customHeight="1">
      <c r="B30" s="62">
        <v>16</v>
      </c>
      <c r="C30" s="63" t="s">
        <v>12</v>
      </c>
      <c r="D30" s="87"/>
      <c r="E30" s="64">
        <f>IF(U30&gt;0,U30,IF(ISERROR(1/VLOOKUP(D30,$B$5:$D$11,2,FALSE)),"",IF(F29&gt;1,"FIN",1/VLOOKUP(D30,$B$5:$D$11,2,FALSE)*H30*I30/24)))</f>
      </c>
      <c r="F30" s="64">
        <f t="shared" si="1"/>
      </c>
      <c r="G30" s="64">
        <f t="shared" si="11"/>
      </c>
      <c r="H30" s="65">
        <f>$J$6</f>
        <v>2.25</v>
      </c>
      <c r="I30" s="65">
        <v>4</v>
      </c>
      <c r="J30" s="65">
        <f t="shared" si="2"/>
        <v>9</v>
      </c>
      <c r="K30" s="63">
        <f t="shared" si="3"/>
      </c>
      <c r="L30" s="66">
        <f t="shared" si="4"/>
      </c>
      <c r="M30" s="2"/>
      <c r="N30" s="62" t="str">
        <f t="shared" si="12"/>
        <v>16  cap</v>
      </c>
      <c r="O30" s="150"/>
      <c r="P30" s="151"/>
      <c r="Q30" s="151"/>
      <c r="R30" s="151"/>
      <c r="S30" s="150"/>
      <c r="T30" s="152"/>
      <c r="U30" s="94">
        <f>+O30/24+S30/1440+T30/(24*3600)</f>
        <v>0</v>
      </c>
      <c r="V30" s="147" t="s">
        <v>45</v>
      </c>
      <c r="W30" s="147"/>
      <c r="X30" s="147"/>
      <c r="Y30" s="147"/>
      <c r="AA30" s="5"/>
      <c r="AB30" s="7"/>
      <c r="AC30" s="11">
        <f t="shared" si="5"/>
        <v>1</v>
      </c>
      <c r="AD30" s="11">
        <f>IF($D30=$B$6,SUM($AC$14:AC30),0)</f>
        <v>17</v>
      </c>
      <c r="AE30" s="11">
        <f t="shared" si="6"/>
        <v>1</v>
      </c>
      <c r="AF30" s="11">
        <f>IF($D30=$B$7,SUM($AE$14:AE30),0)</f>
        <v>17</v>
      </c>
      <c r="AG30" s="11">
        <f t="shared" si="7"/>
        <v>1</v>
      </c>
      <c r="AH30" s="11">
        <f>IF($D30=$B$8,SUM($AG$14:AG30),0)</f>
        <v>17</v>
      </c>
      <c r="AI30" s="11">
        <f t="shared" si="8"/>
        <v>1</v>
      </c>
      <c r="AJ30" s="11">
        <f>IF($D30=$B$9,SUM($AI$14:AI30),0)</f>
        <v>17</v>
      </c>
      <c r="AK30" s="11">
        <f t="shared" si="9"/>
        <v>1</v>
      </c>
      <c r="AL30" s="11">
        <f>IF($D30=$B$10,SUM($AK$14:AK30),0)</f>
        <v>17</v>
      </c>
      <c r="AM30" s="11">
        <f t="shared" si="10"/>
        <v>1</v>
      </c>
      <c r="AN30" s="11">
        <f>IF($D30=$B$11,SUM($AM$14:AM30),0)</f>
        <v>17</v>
      </c>
      <c r="AO30" s="7"/>
      <c r="AP30" s="7"/>
      <c r="AQ30" s="7"/>
      <c r="AR30" s="10"/>
      <c r="AS30" s="7"/>
    </row>
    <row r="31" spans="2:45" ht="17.25" customHeight="1">
      <c r="B31" s="62">
        <v>17</v>
      </c>
      <c r="C31" s="63" t="s">
        <v>13</v>
      </c>
      <c r="D31" s="87"/>
      <c r="E31" s="64">
        <f>IF(U31&gt;0,U31,IF(ISERROR(1/VLOOKUP(D31,$B$5:$D$11,3,FALSE)),"",IF(F30&gt;1,"FIN",1/VLOOKUP(D31,$B$5:$D$11,3,FALSE)*H31*I31/24)))</f>
      </c>
      <c r="F31" s="64">
        <f t="shared" si="1"/>
      </c>
      <c r="G31" s="64">
        <f t="shared" si="11"/>
      </c>
      <c r="H31" s="65">
        <f>$J$7</f>
        <v>6.5</v>
      </c>
      <c r="I31" s="65">
        <v>4</v>
      </c>
      <c r="J31" s="65">
        <f t="shared" si="2"/>
        <v>26</v>
      </c>
      <c r="K31" s="63">
        <f t="shared" si="3"/>
      </c>
      <c r="L31" s="66">
        <f t="shared" si="4"/>
      </c>
      <c r="M31" s="2"/>
      <c r="N31" s="62" t="str">
        <f t="shared" si="12"/>
        <v>17  VTT</v>
      </c>
      <c r="O31" s="150"/>
      <c r="P31" s="151"/>
      <c r="Q31" s="151"/>
      <c r="R31" s="151"/>
      <c r="S31" s="150"/>
      <c r="T31" s="152"/>
      <c r="U31" s="94">
        <f>+O31/24+S31/1440+T31/(24*3600)</f>
        <v>0</v>
      </c>
      <c r="V31" s="147"/>
      <c r="W31" s="147"/>
      <c r="X31" s="147"/>
      <c r="Y31" s="147"/>
      <c r="AA31" s="5"/>
      <c r="AB31" s="7"/>
      <c r="AC31" s="11">
        <f t="shared" si="5"/>
        <v>1</v>
      </c>
      <c r="AD31" s="11">
        <f>IF($D31=$B$6,SUM($AC$14:AC31),0)</f>
        <v>18</v>
      </c>
      <c r="AE31" s="11">
        <f t="shared" si="6"/>
        <v>1</v>
      </c>
      <c r="AF31" s="11">
        <f>IF($D31=$B$7,SUM($AE$14:AE31),0)</f>
        <v>18</v>
      </c>
      <c r="AG31" s="11">
        <f t="shared" si="7"/>
        <v>1</v>
      </c>
      <c r="AH31" s="11">
        <f>IF($D31=$B$8,SUM($AG$14:AG31),0)</f>
        <v>18</v>
      </c>
      <c r="AI31" s="11">
        <f t="shared" si="8"/>
        <v>1</v>
      </c>
      <c r="AJ31" s="11">
        <f>IF($D31=$B$9,SUM($AI$14:AI31),0)</f>
        <v>18</v>
      </c>
      <c r="AK31" s="11">
        <f t="shared" si="9"/>
        <v>1</v>
      </c>
      <c r="AL31" s="11">
        <f>IF($D31=$B$10,SUM($AK$14:AK31),0)</f>
        <v>18</v>
      </c>
      <c r="AM31" s="11">
        <f t="shared" si="10"/>
        <v>1</v>
      </c>
      <c r="AN31" s="11">
        <f>IF($D31=$B$11,SUM($AM$14:AM31),0)</f>
        <v>18</v>
      </c>
      <c r="AO31" s="7"/>
      <c r="AP31" s="7" t="s">
        <v>10</v>
      </c>
      <c r="AQ31" s="7" t="s">
        <v>1</v>
      </c>
      <c r="AR31" s="7" t="s">
        <v>7</v>
      </c>
      <c r="AS31" s="7"/>
    </row>
    <row r="32" spans="2:45" ht="17.25" customHeight="1">
      <c r="B32" s="62">
        <v>18</v>
      </c>
      <c r="C32" s="63" t="s">
        <v>12</v>
      </c>
      <c r="D32" s="87"/>
      <c r="E32" s="64">
        <f>IF(U32&gt;0,U32,IF(ISERROR(1/VLOOKUP(D32,$B$5:$D$11,2,FALSE)),"",IF(F31&gt;1,"FIN",1/VLOOKUP(D32,$B$5:$D$11,2,FALSE)*H32*I32/24)))</f>
      </c>
      <c r="F32" s="64">
        <f t="shared" si="1"/>
      </c>
      <c r="G32" s="64">
        <f t="shared" si="11"/>
      </c>
      <c r="H32" s="65">
        <f>$J$6</f>
        <v>2.25</v>
      </c>
      <c r="I32" s="65">
        <v>4</v>
      </c>
      <c r="J32" s="65">
        <f t="shared" si="2"/>
        <v>9</v>
      </c>
      <c r="K32" s="63">
        <f t="shared" si="3"/>
      </c>
      <c r="L32" s="66">
        <f t="shared" si="4"/>
      </c>
      <c r="M32" s="2"/>
      <c r="N32" s="62" t="str">
        <f t="shared" si="12"/>
        <v>18  cap</v>
      </c>
      <c r="O32" s="150"/>
      <c r="P32" s="151"/>
      <c r="Q32" s="151"/>
      <c r="R32" s="151"/>
      <c r="S32" s="150"/>
      <c r="T32" s="152"/>
      <c r="U32" s="94">
        <f>+O32/24+S32/1440+T32/(24*3600)</f>
        <v>0</v>
      </c>
      <c r="V32" s="147"/>
      <c r="W32" s="147"/>
      <c r="X32" s="147"/>
      <c r="Y32" s="147"/>
      <c r="AA32" s="5"/>
      <c r="AB32" s="7"/>
      <c r="AC32" s="11">
        <f t="shared" si="5"/>
        <v>1</v>
      </c>
      <c r="AD32" s="11">
        <f>IF($D32=$B$6,SUM($AC$14:AC32),0)</f>
        <v>19</v>
      </c>
      <c r="AE32" s="11">
        <f t="shared" si="6"/>
        <v>1</v>
      </c>
      <c r="AF32" s="11">
        <f>IF($D32=$B$7,SUM($AE$14:AE32),0)</f>
        <v>19</v>
      </c>
      <c r="AG32" s="11">
        <f t="shared" si="7"/>
        <v>1</v>
      </c>
      <c r="AH32" s="11">
        <f>IF($D32=$B$8,SUM($AG$14:AG32),0)</f>
        <v>19</v>
      </c>
      <c r="AI32" s="11">
        <f t="shared" si="8"/>
        <v>1</v>
      </c>
      <c r="AJ32" s="11">
        <f>IF($D32=$B$9,SUM($AI$14:AI32),0)</f>
        <v>19</v>
      </c>
      <c r="AK32" s="11">
        <f t="shared" si="9"/>
        <v>1</v>
      </c>
      <c r="AL32" s="11">
        <f>IF($D32=$B$10,SUM($AK$14:AK32),0)</f>
        <v>19</v>
      </c>
      <c r="AM32" s="11">
        <f t="shared" si="10"/>
        <v>1</v>
      </c>
      <c r="AN32" s="11">
        <f>IF($D32=$B$11,SUM($AM$14:AM32),0)</f>
        <v>19</v>
      </c>
      <c r="AO32" s="7"/>
      <c r="AP32" s="7" t="s">
        <v>12</v>
      </c>
      <c r="AQ32" s="7">
        <f>+B10</f>
        <v>0</v>
      </c>
      <c r="AR32" s="7" t="s">
        <v>32</v>
      </c>
      <c r="AS32" s="7"/>
    </row>
    <row r="33" spans="2:45" ht="17.25" customHeight="1">
      <c r="B33" s="62">
        <v>19</v>
      </c>
      <c r="C33" s="63" t="s">
        <v>13</v>
      </c>
      <c r="D33" s="87"/>
      <c r="E33" s="64">
        <f>IF(U33&gt;0,U33,IF(ISERROR(1/VLOOKUP(D33,$B$5:$D$11,3,FALSE)),"",IF(F32&gt;1,"FIN",1/VLOOKUP(D33,$B$5:$D$11,3,FALSE)*H33*I33/24)))</f>
      </c>
      <c r="F33" s="64">
        <f t="shared" si="1"/>
      </c>
      <c r="G33" s="64">
        <f t="shared" si="11"/>
      </c>
      <c r="H33" s="65">
        <f>$J$7</f>
        <v>6.5</v>
      </c>
      <c r="I33" s="65">
        <v>4</v>
      </c>
      <c r="J33" s="65">
        <f t="shared" si="2"/>
        <v>26</v>
      </c>
      <c r="K33" s="63">
        <f t="shared" si="3"/>
      </c>
      <c r="L33" s="66">
        <f t="shared" si="4"/>
      </c>
      <c r="M33" s="2"/>
      <c r="N33" s="62" t="str">
        <f t="shared" si="12"/>
        <v>19  VTT</v>
      </c>
      <c r="O33" s="150"/>
      <c r="P33" s="151"/>
      <c r="Q33" s="151"/>
      <c r="R33" s="151"/>
      <c r="S33" s="150"/>
      <c r="T33" s="152"/>
      <c r="U33" s="94">
        <f>+O33/24+S33/1440+T33/(24*3600)</f>
        <v>0</v>
      </c>
      <c r="V33" s="147"/>
      <c r="W33" s="147"/>
      <c r="X33" s="147"/>
      <c r="Y33" s="147"/>
      <c r="AA33" s="5"/>
      <c r="AB33" s="7"/>
      <c r="AC33" s="11">
        <f t="shared" si="5"/>
        <v>1</v>
      </c>
      <c r="AD33" s="11">
        <f>IF($D33=$B$6,SUM($AC$14:AC33),0)</f>
        <v>20</v>
      </c>
      <c r="AE33" s="11">
        <f t="shared" si="6"/>
        <v>1</v>
      </c>
      <c r="AF33" s="11">
        <f>IF($D33=$B$7,SUM($AE$14:AE33),0)</f>
        <v>20</v>
      </c>
      <c r="AG33" s="11">
        <f t="shared" si="7"/>
        <v>1</v>
      </c>
      <c r="AH33" s="11">
        <f>IF($D33=$B$8,SUM($AG$14:AG33),0)</f>
        <v>20</v>
      </c>
      <c r="AI33" s="11">
        <f t="shared" si="8"/>
        <v>1</v>
      </c>
      <c r="AJ33" s="11">
        <f>IF($D33=$B$9,SUM($AI$14:AI33),0)</f>
        <v>20</v>
      </c>
      <c r="AK33" s="11">
        <f t="shared" si="9"/>
        <v>1</v>
      </c>
      <c r="AL33" s="11">
        <f>IF($D33=$B$10,SUM($AK$14:AK33),0)</f>
        <v>20</v>
      </c>
      <c r="AM33" s="11">
        <f t="shared" si="10"/>
        <v>1</v>
      </c>
      <c r="AN33" s="11">
        <f>IF($D33=$B$11,SUM($AM$14:AM33),0)</f>
        <v>20</v>
      </c>
      <c r="AO33" s="7"/>
      <c r="AP33" s="7" t="s">
        <v>10</v>
      </c>
      <c r="AQ33" s="7" t="s">
        <v>1</v>
      </c>
      <c r="AR33" s="10" t="s">
        <v>7</v>
      </c>
      <c r="AS33" s="7"/>
    </row>
    <row r="34" spans="2:45" ht="17.25" customHeight="1">
      <c r="B34" s="62">
        <v>20</v>
      </c>
      <c r="C34" s="63" t="s">
        <v>12</v>
      </c>
      <c r="D34" s="87"/>
      <c r="E34" s="64">
        <f>IF(U34&gt;0,U34,IF(ISERROR(1/VLOOKUP(D34,$B$5:$D$11,2,FALSE)),"",IF(F33&gt;1,"FIN",1/VLOOKUP(D34,$B$5:$D$11,2,FALSE)*H34*I34/24)))</f>
      </c>
      <c r="F34" s="64">
        <f t="shared" si="1"/>
      </c>
      <c r="G34" s="64">
        <f t="shared" si="11"/>
      </c>
      <c r="H34" s="65">
        <f>$J$6</f>
        <v>2.25</v>
      </c>
      <c r="I34" s="65">
        <v>4</v>
      </c>
      <c r="J34" s="65">
        <f t="shared" si="2"/>
        <v>9</v>
      </c>
      <c r="K34" s="63">
        <f t="shared" si="3"/>
      </c>
      <c r="L34" s="66">
        <f t="shared" si="4"/>
      </c>
      <c r="M34" s="2"/>
      <c r="N34" s="62" t="str">
        <f t="shared" si="12"/>
        <v>20  cap</v>
      </c>
      <c r="O34" s="150"/>
      <c r="P34" s="151"/>
      <c r="Q34" s="151"/>
      <c r="R34" s="151"/>
      <c r="S34" s="150"/>
      <c r="T34" s="152"/>
      <c r="U34" s="94">
        <f>+O34/24+S34/1440+T34/(24*3600)</f>
        <v>0</v>
      </c>
      <c r="V34" s="147"/>
      <c r="W34" s="147"/>
      <c r="X34" s="147"/>
      <c r="Y34" s="147"/>
      <c r="AA34" s="5"/>
      <c r="AB34" s="7"/>
      <c r="AC34" s="11">
        <f t="shared" si="5"/>
        <v>1</v>
      </c>
      <c r="AD34" s="11">
        <f>IF($D34=$B$6,SUM($AC$14:AC34),0)</f>
        <v>21</v>
      </c>
      <c r="AE34" s="11">
        <f t="shared" si="6"/>
        <v>1</v>
      </c>
      <c r="AF34" s="11">
        <f>IF($D34=$B$7,SUM($AE$14:AE34),0)</f>
        <v>21</v>
      </c>
      <c r="AG34" s="11">
        <f t="shared" si="7"/>
        <v>1</v>
      </c>
      <c r="AH34" s="11">
        <f>IF($D34=$B$8,SUM($AG$14:AG34),0)</f>
        <v>21</v>
      </c>
      <c r="AI34" s="11">
        <f t="shared" si="8"/>
        <v>1</v>
      </c>
      <c r="AJ34" s="11">
        <f>IF($D34=$B$9,SUM($AI$14:AI34),0)</f>
        <v>21</v>
      </c>
      <c r="AK34" s="11">
        <f t="shared" si="9"/>
        <v>1</v>
      </c>
      <c r="AL34" s="11">
        <f>IF($D34=$B$10,SUM($AK$14:AK34),0)</f>
        <v>21</v>
      </c>
      <c r="AM34" s="11">
        <f t="shared" si="10"/>
        <v>1</v>
      </c>
      <c r="AN34" s="11">
        <f>IF($D34=$B$11,SUM($AM$14:AM34),0)</f>
        <v>21</v>
      </c>
      <c r="AO34" s="7"/>
      <c r="AP34" s="7" t="s">
        <v>13</v>
      </c>
      <c r="AQ34" s="7">
        <f>+B10</f>
        <v>0</v>
      </c>
      <c r="AR34" s="10" t="s">
        <v>32</v>
      </c>
      <c r="AS34" s="7"/>
    </row>
    <row r="35" spans="2:45" ht="17.25" customHeight="1">
      <c r="B35" s="62">
        <v>21</v>
      </c>
      <c r="C35" s="63" t="s">
        <v>13</v>
      </c>
      <c r="D35" s="87"/>
      <c r="E35" s="64">
        <f>IF(U35&gt;0,U35,IF(ISERROR(1/VLOOKUP(D35,$B$5:$D$11,3,FALSE)),"",IF(F34&gt;1,"FIN",1/VLOOKUP(D35,$B$5:$D$11,3,FALSE)*H35*I35/24)))</f>
      </c>
      <c r="F35" s="64">
        <f t="shared" si="1"/>
      </c>
      <c r="G35" s="64">
        <f t="shared" si="11"/>
      </c>
      <c r="H35" s="65">
        <f>$J$7</f>
        <v>6.5</v>
      </c>
      <c r="I35" s="65">
        <v>4</v>
      </c>
      <c r="J35" s="65">
        <f t="shared" si="2"/>
        <v>26</v>
      </c>
      <c r="K35" s="63">
        <f t="shared" si="3"/>
      </c>
      <c r="L35" s="66">
        <f t="shared" si="4"/>
      </c>
      <c r="M35" s="2"/>
      <c r="N35" s="62" t="str">
        <f t="shared" si="12"/>
        <v>21  VTT</v>
      </c>
      <c r="O35" s="150"/>
      <c r="P35" s="151"/>
      <c r="Q35" s="151"/>
      <c r="R35" s="151"/>
      <c r="S35" s="150"/>
      <c r="T35" s="152"/>
      <c r="U35" s="94">
        <f>+O35/24+S35/1440+T35/(24*3600)</f>
        <v>0</v>
      </c>
      <c r="V35" s="147"/>
      <c r="W35" s="147"/>
      <c r="X35" s="147"/>
      <c r="Y35" s="147"/>
      <c r="AA35" s="5"/>
      <c r="AB35" s="7"/>
      <c r="AC35" s="11">
        <f t="shared" si="5"/>
        <v>1</v>
      </c>
      <c r="AD35" s="11">
        <f>IF($D35=$B$6,SUM($AC$14:AC35),0)</f>
        <v>22</v>
      </c>
      <c r="AE35" s="11">
        <f t="shared" si="6"/>
        <v>1</v>
      </c>
      <c r="AF35" s="11">
        <f>IF($D35=$B$7,SUM($AE$14:AE35),0)</f>
        <v>22</v>
      </c>
      <c r="AG35" s="11">
        <f t="shared" si="7"/>
        <v>1</v>
      </c>
      <c r="AH35" s="11">
        <f>IF($D35=$B$8,SUM($AG$14:AG35),0)</f>
        <v>22</v>
      </c>
      <c r="AI35" s="11">
        <f t="shared" si="8"/>
        <v>1</v>
      </c>
      <c r="AJ35" s="11">
        <f>IF($D35=$B$9,SUM($AI$14:AI35),0)</f>
        <v>22</v>
      </c>
      <c r="AK35" s="11">
        <f t="shared" si="9"/>
        <v>1</v>
      </c>
      <c r="AL35" s="11">
        <f>IF($D35=$B$10,SUM($AK$14:AK35),0)</f>
        <v>22</v>
      </c>
      <c r="AM35" s="11">
        <f t="shared" si="10"/>
        <v>1</v>
      </c>
      <c r="AN35" s="11">
        <f>IF($D35=$B$11,SUM($AM$14:AM35),0)</f>
        <v>22</v>
      </c>
      <c r="AO35" s="7"/>
      <c r="AP35" s="7"/>
      <c r="AQ35" s="7"/>
      <c r="AR35" s="7"/>
      <c r="AS35" s="7"/>
    </row>
    <row r="36" spans="2:45" ht="17.25" customHeight="1">
      <c r="B36" s="62">
        <v>22</v>
      </c>
      <c r="C36" s="63" t="s">
        <v>12</v>
      </c>
      <c r="D36" s="87"/>
      <c r="E36" s="64">
        <f>IF(U36&gt;0,U36,IF(ISERROR(1/VLOOKUP(D36,$B$5:$D$11,2,FALSE)),"",IF(F35&gt;1,"FIN",1/VLOOKUP(D36,$B$5:$D$11,2,FALSE)*H36*I36/24)))</f>
      </c>
      <c r="F36" s="64">
        <f>IF(ISERROR(F35+E36),"",F35+E36)</f>
      </c>
      <c r="G36" s="64">
        <f>IF(ISERROR(G35+E35),"",G35+E35)</f>
      </c>
      <c r="H36" s="65">
        <f>$J$6</f>
        <v>2.25</v>
      </c>
      <c r="I36" s="65">
        <v>4</v>
      </c>
      <c r="J36" s="65">
        <f t="shared" si="2"/>
        <v>9</v>
      </c>
      <c r="K36" s="63">
        <f>IF(F35&gt;1,"",IF(D36=0,"",K35+H36*I36))</f>
      </c>
      <c r="L36" s="66">
        <f>IF(F35&gt;1,"",IF(D36=0,"",L35+4))</f>
      </c>
      <c r="M36" s="2"/>
      <c r="N36" s="62" t="str">
        <f t="shared" si="12"/>
        <v>22  cap</v>
      </c>
      <c r="O36" s="150"/>
      <c r="P36" s="151"/>
      <c r="Q36" s="151"/>
      <c r="R36" s="151"/>
      <c r="S36" s="150"/>
      <c r="T36" s="152"/>
      <c r="U36" s="94">
        <f>+O36/24+S36/1440+T36/(24*3600)</f>
        <v>0</v>
      </c>
      <c r="V36" s="146" t="s">
        <v>46</v>
      </c>
      <c r="W36" s="146"/>
      <c r="X36" s="146"/>
      <c r="Y36" s="146"/>
      <c r="AA36" s="5"/>
      <c r="AB36" s="7"/>
      <c r="AC36" s="11">
        <f t="shared" si="5"/>
        <v>1</v>
      </c>
      <c r="AD36" s="11">
        <f>IF($D36=$B$6,SUM($AC$14:AC36),0)</f>
        <v>23</v>
      </c>
      <c r="AE36" s="11">
        <f t="shared" si="6"/>
        <v>1</v>
      </c>
      <c r="AF36" s="11">
        <f>IF($D36=$B$7,SUM($AE$14:AE36),0)</f>
        <v>23</v>
      </c>
      <c r="AG36" s="11">
        <f t="shared" si="7"/>
        <v>1</v>
      </c>
      <c r="AH36" s="11">
        <f>IF($D36=$B$8,SUM($AG$14:AG36),0)</f>
        <v>23</v>
      </c>
      <c r="AI36" s="11">
        <f t="shared" si="8"/>
        <v>1</v>
      </c>
      <c r="AJ36" s="11">
        <f>IF($D36=$B$9,SUM($AI$14:AI36),0)</f>
        <v>23</v>
      </c>
      <c r="AK36" s="11">
        <f t="shared" si="9"/>
        <v>1</v>
      </c>
      <c r="AL36" s="11">
        <f>IF($D36=$B$10,SUM($AK$14:AK36),0)</f>
        <v>23</v>
      </c>
      <c r="AM36" s="11">
        <f t="shared" si="10"/>
        <v>1</v>
      </c>
      <c r="AN36" s="11">
        <f>IF($D36=$B$11,SUM($AM$14:AM36),0)</f>
        <v>23</v>
      </c>
      <c r="AO36" s="7"/>
      <c r="AP36" s="7" t="s">
        <v>10</v>
      </c>
      <c r="AQ36" s="7" t="s">
        <v>1</v>
      </c>
      <c r="AR36" s="7" t="s">
        <v>7</v>
      </c>
      <c r="AS36" s="7"/>
    </row>
    <row r="37" spans="2:45" ht="17.25" customHeight="1">
      <c r="B37" s="62">
        <v>23</v>
      </c>
      <c r="C37" s="63" t="s">
        <v>13</v>
      </c>
      <c r="D37" s="87"/>
      <c r="E37" s="64">
        <f>IF(U37&gt;0,U37,IF(ISERROR(1/VLOOKUP(D37,$B$5:$D$11,3,FALSE)),"",IF(F36&gt;1,"FIN",1/VLOOKUP(D37,$B$5:$D$11,3,FALSE)*H37*I37/24)))</f>
      </c>
      <c r="F37" s="64">
        <f t="shared" si="1"/>
      </c>
      <c r="G37" s="64">
        <f t="shared" si="11"/>
      </c>
      <c r="H37" s="65">
        <f>$J$7</f>
        <v>6.5</v>
      </c>
      <c r="I37" s="65">
        <v>4</v>
      </c>
      <c r="J37" s="65">
        <f t="shared" si="2"/>
        <v>26</v>
      </c>
      <c r="K37" s="63">
        <f t="shared" si="3"/>
      </c>
      <c r="L37" s="66">
        <f t="shared" si="4"/>
      </c>
      <c r="M37" s="2"/>
      <c r="N37" s="62" t="str">
        <f t="shared" si="12"/>
        <v>23  VTT</v>
      </c>
      <c r="O37" s="150"/>
      <c r="P37" s="151"/>
      <c r="Q37" s="151"/>
      <c r="R37" s="151"/>
      <c r="S37" s="150"/>
      <c r="T37" s="152"/>
      <c r="U37" s="94">
        <f>+O37/24+S37/1440+T37/(24*3600)</f>
        <v>0</v>
      </c>
      <c r="V37" s="146"/>
      <c r="W37" s="146"/>
      <c r="X37" s="146"/>
      <c r="Y37" s="146"/>
      <c r="AA37" s="5"/>
      <c r="AB37" s="7"/>
      <c r="AC37" s="11">
        <f t="shared" si="5"/>
        <v>1</v>
      </c>
      <c r="AD37" s="11">
        <f>IF($D37=$B$6,SUM($AC$14:AC37),0)</f>
        <v>24</v>
      </c>
      <c r="AE37" s="11">
        <f t="shared" si="6"/>
        <v>1</v>
      </c>
      <c r="AF37" s="11">
        <f>IF($D37=$B$7,SUM($AE$14:AE37),0)</f>
        <v>24</v>
      </c>
      <c r="AG37" s="11">
        <f t="shared" si="7"/>
        <v>1</v>
      </c>
      <c r="AH37" s="11">
        <f>IF($D37=$B$8,SUM($AG$14:AG37),0)</f>
        <v>24</v>
      </c>
      <c r="AI37" s="11">
        <f t="shared" si="8"/>
        <v>1</v>
      </c>
      <c r="AJ37" s="11">
        <f>IF($D37=$B$9,SUM($AI$14:AI37),0)</f>
        <v>24</v>
      </c>
      <c r="AK37" s="11">
        <f t="shared" si="9"/>
        <v>1</v>
      </c>
      <c r="AL37" s="11">
        <f>IF($D37=$B$10,SUM($AK$14:AK37),0)</f>
        <v>24</v>
      </c>
      <c r="AM37" s="11">
        <f t="shared" si="10"/>
        <v>1</v>
      </c>
      <c r="AN37" s="11">
        <f>IF($D37=$B$11,SUM($AM$14:AM37),0)</f>
        <v>24</v>
      </c>
      <c r="AO37" s="7"/>
      <c r="AP37" s="7" t="s">
        <v>12</v>
      </c>
      <c r="AQ37" s="7">
        <f>+B11</f>
        <v>0</v>
      </c>
      <c r="AR37" s="7" t="s">
        <v>32</v>
      </c>
      <c r="AS37" s="7"/>
    </row>
    <row r="38" spans="2:45" ht="17.25" customHeight="1">
      <c r="B38" s="62">
        <v>24</v>
      </c>
      <c r="C38" s="63" t="s">
        <v>12</v>
      </c>
      <c r="D38" s="87"/>
      <c r="E38" s="64">
        <f>IF(U38&gt;0,U38,IF(ISERROR(1/VLOOKUP(D38,$B$5:$D$11,3,FALSE)),"",IF(F37&gt;1,"FIN",1/VLOOKUP(D38,$B$5:$D$11,3,FALSE)*H38*I38/24)))</f>
      </c>
      <c r="F38" s="64">
        <f t="shared" si="1"/>
      </c>
      <c r="G38" s="64">
        <f t="shared" si="11"/>
      </c>
      <c r="H38" s="65">
        <f>$J$6</f>
        <v>2.25</v>
      </c>
      <c r="I38" s="65">
        <v>4</v>
      </c>
      <c r="J38" s="65">
        <f t="shared" si="2"/>
        <v>9</v>
      </c>
      <c r="K38" s="63">
        <f t="shared" si="3"/>
      </c>
      <c r="L38" s="66">
        <f t="shared" si="4"/>
      </c>
      <c r="M38" s="2"/>
      <c r="N38" s="62" t="str">
        <f t="shared" si="12"/>
        <v>24  cap</v>
      </c>
      <c r="O38" s="150"/>
      <c r="P38" s="151"/>
      <c r="Q38" s="151"/>
      <c r="R38" s="151"/>
      <c r="S38" s="150"/>
      <c r="T38" s="152"/>
      <c r="U38" s="94">
        <f>+O38/24+S38/1440+T38/(24*3600)</f>
        <v>0</v>
      </c>
      <c r="V38" s="146"/>
      <c r="W38" s="146"/>
      <c r="X38" s="146"/>
      <c r="Y38" s="146"/>
      <c r="AA38" s="5"/>
      <c r="AB38" s="7"/>
      <c r="AC38" s="11">
        <f t="shared" si="5"/>
        <v>1</v>
      </c>
      <c r="AD38" s="11">
        <f>IF($D38=$B$6,SUM($AC$14:AC38),0)</f>
        <v>25</v>
      </c>
      <c r="AE38" s="11">
        <f t="shared" si="6"/>
        <v>1</v>
      </c>
      <c r="AF38" s="11">
        <f>IF($D38=$B$7,SUM($AE$14:AE38),0)</f>
        <v>25</v>
      </c>
      <c r="AG38" s="11">
        <f t="shared" si="7"/>
        <v>1</v>
      </c>
      <c r="AH38" s="11">
        <f>IF($D38=$B$8,SUM($AG$14:AG38),0)</f>
        <v>25</v>
      </c>
      <c r="AI38" s="11">
        <f t="shared" si="8"/>
        <v>1</v>
      </c>
      <c r="AJ38" s="11">
        <f>IF($D38=$B$9,SUM($AI$14:AI38),0)</f>
        <v>25</v>
      </c>
      <c r="AK38" s="11">
        <f t="shared" si="9"/>
        <v>1</v>
      </c>
      <c r="AL38" s="11">
        <f>IF($D38=$B$10,SUM($AK$14:AK38),0)</f>
        <v>25</v>
      </c>
      <c r="AM38" s="11">
        <f t="shared" si="10"/>
        <v>1</v>
      </c>
      <c r="AN38" s="11">
        <f>IF($D38=$B$11,SUM($AM$14:AM38),0)</f>
        <v>25</v>
      </c>
      <c r="AO38" s="7"/>
      <c r="AP38" s="7" t="s">
        <v>10</v>
      </c>
      <c r="AQ38" s="7" t="s">
        <v>1</v>
      </c>
      <c r="AR38" s="10" t="s">
        <v>7</v>
      </c>
      <c r="AS38" s="7"/>
    </row>
    <row r="39" spans="2:45" ht="17.25" customHeight="1">
      <c r="B39" s="62">
        <v>25</v>
      </c>
      <c r="C39" s="63" t="s">
        <v>13</v>
      </c>
      <c r="D39" s="87"/>
      <c r="E39" s="64">
        <f>IF(U39&gt;0,U39,IF(ISERROR(1/VLOOKUP(D39,$B$5:$D$11,3,FALSE)),"",IF(F38&gt;1,"FIN",1/VLOOKUP(D39,$B$5:$D$11,3,FALSE)*H39*I39/24)))</f>
      </c>
      <c r="F39" s="64">
        <f t="shared" si="1"/>
      </c>
      <c r="G39" s="64">
        <f t="shared" si="11"/>
      </c>
      <c r="H39" s="65">
        <f>$J$7</f>
        <v>6.5</v>
      </c>
      <c r="I39" s="65">
        <v>4</v>
      </c>
      <c r="J39" s="65">
        <f t="shared" si="2"/>
        <v>26</v>
      </c>
      <c r="K39" s="63">
        <f t="shared" si="3"/>
      </c>
      <c r="L39" s="66">
        <f t="shared" si="4"/>
      </c>
      <c r="M39" s="2"/>
      <c r="N39" s="62" t="str">
        <f t="shared" si="12"/>
        <v>25  VTT</v>
      </c>
      <c r="O39" s="150"/>
      <c r="P39" s="151"/>
      <c r="Q39" s="151"/>
      <c r="R39" s="151"/>
      <c r="S39" s="150"/>
      <c r="T39" s="152"/>
      <c r="U39" s="94">
        <f>+O39/24+S39/1440+T39/(24*3600)</f>
        <v>0</v>
      </c>
      <c r="V39" s="146"/>
      <c r="W39" s="146"/>
      <c r="X39" s="146"/>
      <c r="Y39" s="146"/>
      <c r="AA39" s="5"/>
      <c r="AB39" s="7"/>
      <c r="AC39" s="11">
        <f t="shared" si="5"/>
        <v>1</v>
      </c>
      <c r="AD39" s="11">
        <f>IF($D39=$B$6,SUM($AC$14:AC39),0)</f>
        <v>26</v>
      </c>
      <c r="AE39" s="11">
        <f t="shared" si="6"/>
        <v>1</v>
      </c>
      <c r="AF39" s="11">
        <f>IF($D39=$B$7,SUM($AE$14:AE39),0)</f>
        <v>26</v>
      </c>
      <c r="AG39" s="11">
        <f t="shared" si="7"/>
        <v>1</v>
      </c>
      <c r="AH39" s="11">
        <f>IF($D39=$B$8,SUM($AG$14:AG39),0)</f>
        <v>26</v>
      </c>
      <c r="AI39" s="11">
        <f t="shared" si="8"/>
        <v>1</v>
      </c>
      <c r="AJ39" s="11">
        <f>IF($D39=$B$9,SUM($AI$14:AI39),0)</f>
        <v>26</v>
      </c>
      <c r="AK39" s="11">
        <f t="shared" si="9"/>
        <v>1</v>
      </c>
      <c r="AL39" s="11">
        <f>IF($D39=$B$10,SUM($AK$14:AK39),0)</f>
        <v>26</v>
      </c>
      <c r="AM39" s="11">
        <f t="shared" si="10"/>
        <v>1</v>
      </c>
      <c r="AN39" s="11">
        <f>IF($D39=$B$11,SUM($AM$14:AM39),0)</f>
        <v>26</v>
      </c>
      <c r="AO39" s="7"/>
      <c r="AP39" s="7" t="s">
        <v>13</v>
      </c>
      <c r="AQ39" s="7">
        <f>+B11</f>
        <v>0</v>
      </c>
      <c r="AR39" s="10" t="s">
        <v>32</v>
      </c>
      <c r="AS39" s="7"/>
    </row>
    <row r="40" spans="2:45" ht="17.25" customHeight="1">
      <c r="B40" s="62">
        <v>26</v>
      </c>
      <c r="C40" s="63" t="s">
        <v>12</v>
      </c>
      <c r="D40" s="87"/>
      <c r="E40" s="64">
        <f>IF(U40&gt;0,U40,IF(ISERROR(1/VLOOKUP(D40,$B$5:$D$11,3,FALSE)),"",IF(F39&gt;1,"FIN",1/VLOOKUP(D40,$B$5:$D$11,3,FALSE)*H40*I40/24)))</f>
      </c>
      <c r="F40" s="64">
        <f t="shared" si="1"/>
      </c>
      <c r="G40" s="64">
        <f t="shared" si="11"/>
      </c>
      <c r="H40" s="65">
        <f>$J$6</f>
        <v>2.25</v>
      </c>
      <c r="I40" s="65">
        <v>4</v>
      </c>
      <c r="J40" s="65">
        <f t="shared" si="2"/>
        <v>9</v>
      </c>
      <c r="K40" s="63">
        <f t="shared" si="3"/>
      </c>
      <c r="L40" s="66">
        <f t="shared" si="4"/>
      </c>
      <c r="M40" s="2"/>
      <c r="N40" s="62" t="str">
        <f t="shared" si="12"/>
        <v>26  cap</v>
      </c>
      <c r="O40" s="150"/>
      <c r="P40" s="151"/>
      <c r="Q40" s="151"/>
      <c r="R40" s="151"/>
      <c r="S40" s="150"/>
      <c r="T40" s="152"/>
      <c r="U40" s="94">
        <f>+O40/24+S40/1440+T40/(24*3600)</f>
        <v>0</v>
      </c>
      <c r="V40" s="146" t="s">
        <v>47</v>
      </c>
      <c r="W40" s="146"/>
      <c r="X40" s="146"/>
      <c r="Y40" s="146"/>
      <c r="AA40" s="5"/>
      <c r="AB40" s="7"/>
      <c r="AC40" s="11">
        <f t="shared" si="5"/>
        <v>1</v>
      </c>
      <c r="AD40" s="11">
        <f>IF($D40=$B$6,SUM($AC$14:AC40),0)</f>
        <v>27</v>
      </c>
      <c r="AE40" s="11">
        <f t="shared" si="6"/>
        <v>1</v>
      </c>
      <c r="AF40" s="11">
        <f>IF($D40=$B$7,SUM($AE$14:AE40),0)</f>
        <v>27</v>
      </c>
      <c r="AG40" s="11">
        <f t="shared" si="7"/>
        <v>1</v>
      </c>
      <c r="AH40" s="11">
        <f>IF($D40=$B$8,SUM($AG$14:AG40),0)</f>
        <v>27</v>
      </c>
      <c r="AI40" s="11">
        <f t="shared" si="8"/>
        <v>1</v>
      </c>
      <c r="AJ40" s="11">
        <f>IF($D40=$B$9,SUM($AI$14:AI40),0)</f>
        <v>27</v>
      </c>
      <c r="AK40" s="11">
        <f t="shared" si="9"/>
        <v>1</v>
      </c>
      <c r="AL40" s="11">
        <f>IF($D40=$B$10,SUM($AK$14:AK40),0)</f>
        <v>27</v>
      </c>
      <c r="AM40" s="11">
        <f t="shared" si="10"/>
        <v>1</v>
      </c>
      <c r="AN40" s="11">
        <f>IF($D40=$B$11,SUM($AM$14:AM40),0)</f>
        <v>27</v>
      </c>
      <c r="AO40" s="7"/>
      <c r="AP40" s="7"/>
      <c r="AQ40" s="7"/>
      <c r="AR40" s="7"/>
      <c r="AS40" s="7"/>
    </row>
    <row r="41" spans="2:45" ht="17.25" customHeight="1">
      <c r="B41" s="62">
        <v>27</v>
      </c>
      <c r="C41" s="63" t="s">
        <v>13</v>
      </c>
      <c r="D41" s="87"/>
      <c r="E41" s="64">
        <f>IF(U41&gt;0,U41,IF(ISERROR(1/VLOOKUP(D41,$B$5:$D$11,3,FALSE)),"",IF(F40&gt;1,"FIN",1/VLOOKUP(D41,$B$5:$D$11,3,FALSE)*H41*I41/24)))</f>
      </c>
      <c r="F41" s="64">
        <f t="shared" si="1"/>
      </c>
      <c r="G41" s="64">
        <f t="shared" si="11"/>
      </c>
      <c r="H41" s="65">
        <f>$J$7</f>
        <v>6.5</v>
      </c>
      <c r="I41" s="65">
        <v>4</v>
      </c>
      <c r="J41" s="65">
        <f t="shared" si="2"/>
        <v>26</v>
      </c>
      <c r="K41" s="63">
        <f t="shared" si="3"/>
      </c>
      <c r="L41" s="66">
        <f t="shared" si="4"/>
      </c>
      <c r="M41" s="2"/>
      <c r="N41" s="62" t="str">
        <f t="shared" si="12"/>
        <v>27  VTT</v>
      </c>
      <c r="O41" s="150"/>
      <c r="P41" s="151"/>
      <c r="Q41" s="151"/>
      <c r="R41" s="151"/>
      <c r="S41" s="150"/>
      <c r="T41" s="152"/>
      <c r="U41" s="94">
        <f>+O41/24+S41/1440+T41/(24*3600)</f>
        <v>0</v>
      </c>
      <c r="V41" s="146"/>
      <c r="W41" s="146"/>
      <c r="X41" s="146"/>
      <c r="Y41" s="146"/>
      <c r="AA41" s="5"/>
      <c r="AB41" s="7"/>
      <c r="AC41" s="11">
        <f t="shared" si="5"/>
        <v>1</v>
      </c>
      <c r="AD41" s="11">
        <f>IF($D41=$B$6,SUM($AC$14:AC41),0)</f>
        <v>28</v>
      </c>
      <c r="AE41" s="11">
        <f t="shared" si="6"/>
        <v>1</v>
      </c>
      <c r="AF41" s="11">
        <f>IF($D41=$B$7,SUM($AE$14:AE41),0)</f>
        <v>28</v>
      </c>
      <c r="AG41" s="11">
        <f t="shared" si="7"/>
        <v>1</v>
      </c>
      <c r="AH41" s="11">
        <f>IF($D41=$B$8,SUM($AG$14:AG41),0)</f>
        <v>28</v>
      </c>
      <c r="AI41" s="11">
        <f t="shared" si="8"/>
        <v>1</v>
      </c>
      <c r="AJ41" s="11">
        <f>IF($D41=$B$9,SUM($AI$14:AI41),0)</f>
        <v>28</v>
      </c>
      <c r="AK41" s="11">
        <f t="shared" si="9"/>
        <v>1</v>
      </c>
      <c r="AL41" s="11">
        <f>IF($D41=$B$10,SUM($AK$14:AK41),0)</f>
        <v>28</v>
      </c>
      <c r="AM41" s="11">
        <f t="shared" si="10"/>
        <v>1</v>
      </c>
      <c r="AN41" s="11">
        <f>IF($D41=$B$11,SUM($AM$14:AM41),0)</f>
        <v>28</v>
      </c>
      <c r="AO41" s="7"/>
      <c r="AP41" s="7"/>
      <c r="AQ41" s="7"/>
      <c r="AR41" s="7"/>
      <c r="AS41" s="7"/>
    </row>
    <row r="42" spans="2:45" ht="17.25" customHeight="1">
      <c r="B42" s="62">
        <v>28</v>
      </c>
      <c r="C42" s="63" t="s">
        <v>12</v>
      </c>
      <c r="D42" s="87"/>
      <c r="E42" s="64">
        <f>IF(U42&gt;0,U42,IF(ISERROR(1/VLOOKUP(D42,$B$5:$D$11,3,FALSE)),"",IF(F41&gt;1,"FIN",1/VLOOKUP(D42,$B$5:$D$11,3,FALSE)*H42*I42/24)))</f>
      </c>
      <c r="F42" s="64">
        <f t="shared" si="1"/>
      </c>
      <c r="G42" s="64">
        <f t="shared" si="11"/>
      </c>
      <c r="H42" s="65">
        <f>$J$6</f>
        <v>2.25</v>
      </c>
      <c r="I42" s="65">
        <v>4</v>
      </c>
      <c r="J42" s="65">
        <f t="shared" si="2"/>
        <v>9</v>
      </c>
      <c r="K42" s="63">
        <f t="shared" si="3"/>
      </c>
      <c r="L42" s="66">
        <f t="shared" si="4"/>
      </c>
      <c r="M42" s="2"/>
      <c r="N42" s="62" t="str">
        <f t="shared" si="12"/>
        <v>28  cap</v>
      </c>
      <c r="O42" s="150"/>
      <c r="P42" s="151"/>
      <c r="Q42" s="151"/>
      <c r="R42" s="151"/>
      <c r="S42" s="150"/>
      <c r="T42" s="152"/>
      <c r="U42" s="94">
        <f>+O42/24+S42/1440+T42/(24*3600)</f>
        <v>0</v>
      </c>
      <c r="V42" s="146"/>
      <c r="W42" s="146"/>
      <c r="X42" s="146"/>
      <c r="Y42" s="146"/>
      <c r="AA42" s="5"/>
      <c r="AB42" s="7"/>
      <c r="AC42" s="11">
        <f t="shared" si="5"/>
        <v>1</v>
      </c>
      <c r="AD42" s="11">
        <f>IF($D42=$B$6,SUM($AC$14:AC42),0)</f>
        <v>29</v>
      </c>
      <c r="AE42" s="11">
        <f t="shared" si="6"/>
        <v>1</v>
      </c>
      <c r="AF42" s="11">
        <f>IF($D42=$B$7,SUM($AE$14:AE42),0)</f>
        <v>29</v>
      </c>
      <c r="AG42" s="11">
        <f t="shared" si="7"/>
        <v>1</v>
      </c>
      <c r="AH42" s="11">
        <f>IF($D42=$B$8,SUM($AG$14:AG42),0)</f>
        <v>29</v>
      </c>
      <c r="AI42" s="11">
        <f t="shared" si="8"/>
        <v>1</v>
      </c>
      <c r="AJ42" s="11">
        <f>IF($D42=$B$9,SUM($AI$14:AI42),0)</f>
        <v>29</v>
      </c>
      <c r="AK42" s="11">
        <f t="shared" si="9"/>
        <v>1</v>
      </c>
      <c r="AL42" s="11">
        <f>IF($D42=$B$10,SUM($AK$14:AK42),0)</f>
        <v>29</v>
      </c>
      <c r="AM42" s="11">
        <f t="shared" si="10"/>
        <v>1</v>
      </c>
      <c r="AN42" s="11">
        <f>IF($D42=$B$11,SUM($AM$14:AM42),0)</f>
        <v>29</v>
      </c>
      <c r="AO42" s="7"/>
      <c r="AP42" s="7"/>
      <c r="AQ42" s="7"/>
      <c r="AR42" s="7"/>
      <c r="AS42" s="7"/>
    </row>
    <row r="43" spans="2:45" ht="17.25" customHeight="1">
      <c r="B43" s="62">
        <v>29</v>
      </c>
      <c r="C43" s="63" t="s">
        <v>13</v>
      </c>
      <c r="D43" s="87"/>
      <c r="E43" s="64">
        <f>IF(U43&gt;0,U43,IF(ISERROR(1/VLOOKUP(D43,$B$5:$D$11,3,FALSE)),"",IF(F42&gt;1,"FIN",1/VLOOKUP(D43,$B$5:$D$11,3,FALSE)*H43*I43/24)))</f>
      </c>
      <c r="F43" s="64">
        <f t="shared" si="1"/>
      </c>
      <c r="G43" s="64">
        <f t="shared" si="11"/>
      </c>
      <c r="H43" s="65">
        <f>$J$7</f>
        <v>6.5</v>
      </c>
      <c r="I43" s="65">
        <v>4</v>
      </c>
      <c r="J43" s="65">
        <f t="shared" si="2"/>
        <v>26</v>
      </c>
      <c r="K43" s="63">
        <f t="shared" si="3"/>
      </c>
      <c r="L43" s="66">
        <f t="shared" si="4"/>
      </c>
      <c r="M43" s="2"/>
      <c r="N43" s="62" t="str">
        <f t="shared" si="12"/>
        <v>29  VTT</v>
      </c>
      <c r="O43" s="150"/>
      <c r="P43" s="151"/>
      <c r="Q43" s="151"/>
      <c r="R43" s="151"/>
      <c r="S43" s="150"/>
      <c r="T43" s="152"/>
      <c r="U43" s="94">
        <f>+O43/24+S43/1440+T43/(24*3600)</f>
        <v>0</v>
      </c>
      <c r="V43" s="146"/>
      <c r="W43" s="146"/>
      <c r="X43" s="146"/>
      <c r="Y43" s="146"/>
      <c r="AA43" s="5"/>
      <c r="AB43" s="7"/>
      <c r="AC43" s="11">
        <f t="shared" si="5"/>
        <v>1</v>
      </c>
      <c r="AD43" s="11">
        <f>IF($D43=$B$6,SUM($AC$14:AC43),0)</f>
        <v>30</v>
      </c>
      <c r="AE43" s="11">
        <f t="shared" si="6"/>
        <v>1</v>
      </c>
      <c r="AF43" s="11">
        <f>IF($D43=$B$7,SUM($AE$14:AE43),0)</f>
        <v>30</v>
      </c>
      <c r="AG43" s="11">
        <f t="shared" si="7"/>
        <v>1</v>
      </c>
      <c r="AH43" s="11">
        <f>IF($D43=$B$8,SUM($AG$14:AG43),0)</f>
        <v>30</v>
      </c>
      <c r="AI43" s="11">
        <f t="shared" si="8"/>
        <v>1</v>
      </c>
      <c r="AJ43" s="11">
        <f>IF($D43=$B$9,SUM($AI$14:AI43),0)</f>
        <v>30</v>
      </c>
      <c r="AK43" s="11">
        <f t="shared" si="9"/>
        <v>1</v>
      </c>
      <c r="AL43" s="11">
        <f>IF($D43=$B$10,SUM($AK$14:AK43),0)</f>
        <v>30</v>
      </c>
      <c r="AM43" s="11">
        <f t="shared" si="10"/>
        <v>1</v>
      </c>
      <c r="AN43" s="11">
        <f>IF($D43=$B$11,SUM($AM$14:AM43),0)</f>
        <v>30</v>
      </c>
      <c r="AO43" s="7"/>
      <c r="AP43" s="7"/>
      <c r="AQ43" s="7"/>
      <c r="AR43" s="7"/>
      <c r="AS43" s="7"/>
    </row>
    <row r="44" spans="2:45" ht="17.25" customHeight="1">
      <c r="B44" s="62">
        <v>30</v>
      </c>
      <c r="C44" s="63" t="s">
        <v>12</v>
      </c>
      <c r="D44" s="87"/>
      <c r="E44" s="64">
        <f>IF(U44&gt;0,U44,IF(ISERROR(1/VLOOKUP(D44,$B$5:$D$11,3,FALSE)),"",IF(F43&gt;1,"FIN",1/VLOOKUP(D44,$B$5:$D$11,3,FALSE)*H44*I44/24)))</f>
      </c>
      <c r="F44" s="64">
        <f t="shared" si="1"/>
      </c>
      <c r="G44" s="64">
        <f t="shared" si="11"/>
      </c>
      <c r="H44" s="65">
        <f>$J$6</f>
        <v>2.25</v>
      </c>
      <c r="I44" s="65">
        <v>4</v>
      </c>
      <c r="J44" s="65">
        <f aca="true" t="shared" si="13" ref="J44:J49">+H44*I44</f>
        <v>9</v>
      </c>
      <c r="K44" s="63">
        <f aca="true" t="shared" si="14" ref="K44:K49">IF(F43&gt;1,"",IF(D44=0,"",K43+H44*I44))</f>
      </c>
      <c r="L44" s="66">
        <f aca="true" t="shared" si="15" ref="L44:L49">IF(F43&gt;1,"",IF(D44=0,"",L43+4))</f>
      </c>
      <c r="M44" s="2"/>
      <c r="N44" s="62" t="str">
        <f t="shared" si="12"/>
        <v>30  cap</v>
      </c>
      <c r="O44" s="150"/>
      <c r="P44" s="151"/>
      <c r="Q44" s="151"/>
      <c r="R44" s="151"/>
      <c r="S44" s="150"/>
      <c r="T44" s="152"/>
      <c r="U44" s="94">
        <f>+O44/24+S44/1440+T44/(24*3600)</f>
        <v>0</v>
      </c>
      <c r="V44" s="146"/>
      <c r="W44" s="146"/>
      <c r="X44" s="146"/>
      <c r="Y44" s="146"/>
      <c r="AA44" s="5"/>
      <c r="AB44" s="7"/>
      <c r="AC44" s="11">
        <f t="shared" si="5"/>
        <v>1</v>
      </c>
      <c r="AD44" s="11">
        <f>IF($D44=$B$6,SUM($AC$14:AC44),0)</f>
        <v>31</v>
      </c>
      <c r="AE44" s="11">
        <f t="shared" si="6"/>
        <v>1</v>
      </c>
      <c r="AF44" s="11">
        <f>IF($D44=$B$7,SUM($AE$14:AE44),0)</f>
        <v>31</v>
      </c>
      <c r="AG44" s="11">
        <f t="shared" si="7"/>
        <v>1</v>
      </c>
      <c r="AH44" s="11">
        <f>IF($D44=$B$8,SUM($AG$14:AG44),0)</f>
        <v>31</v>
      </c>
      <c r="AI44" s="11">
        <f t="shared" si="8"/>
        <v>1</v>
      </c>
      <c r="AJ44" s="11">
        <f>IF($D44=$B$9,SUM($AI$14:AI44),0)</f>
        <v>31</v>
      </c>
      <c r="AK44" s="11">
        <f t="shared" si="9"/>
        <v>1</v>
      </c>
      <c r="AL44" s="11">
        <f>IF($D44=$B$10,SUM($AK$14:AK44),0)</f>
        <v>31</v>
      </c>
      <c r="AM44" s="11">
        <f t="shared" si="10"/>
        <v>1</v>
      </c>
      <c r="AN44" s="11">
        <f>IF($D44=$B$11,SUM($AM$14:AM44),0)</f>
        <v>31</v>
      </c>
      <c r="AO44" s="7"/>
      <c r="AP44" s="7"/>
      <c r="AQ44" s="7"/>
      <c r="AR44" s="7"/>
      <c r="AS44" s="7"/>
    </row>
    <row r="45" spans="2:45" ht="17.25" customHeight="1">
      <c r="B45" s="62">
        <v>31</v>
      </c>
      <c r="C45" s="63" t="s">
        <v>13</v>
      </c>
      <c r="D45" s="87"/>
      <c r="E45" s="64">
        <f>IF(U45&gt;0,U45,IF(ISERROR(1/VLOOKUP(D45,$B$5:$D$11,3,FALSE)),"",IF(F44&gt;1,"FIN",1/VLOOKUP(D45,$B$5:$D$11,3,FALSE)*H45*I45/24)))</f>
      </c>
      <c r="F45" s="64">
        <f t="shared" si="1"/>
      </c>
      <c r="G45" s="64">
        <f t="shared" si="11"/>
      </c>
      <c r="H45" s="65">
        <f>$J$7</f>
        <v>6.5</v>
      </c>
      <c r="I45" s="65">
        <v>4</v>
      </c>
      <c r="J45" s="65">
        <f t="shared" si="13"/>
        <v>26</v>
      </c>
      <c r="K45" s="63">
        <f t="shared" si="14"/>
      </c>
      <c r="L45" s="66">
        <f t="shared" si="15"/>
      </c>
      <c r="M45" s="2"/>
      <c r="N45" s="62" t="str">
        <f t="shared" si="12"/>
        <v>31  VTT</v>
      </c>
      <c r="O45" s="150"/>
      <c r="P45" s="151"/>
      <c r="Q45" s="151"/>
      <c r="R45" s="151"/>
      <c r="S45" s="150"/>
      <c r="T45" s="152"/>
      <c r="U45" s="94">
        <f>+O45/24+S45/1440+T45/(24*3600)</f>
        <v>0</v>
      </c>
      <c r="V45" s="146"/>
      <c r="W45" s="146"/>
      <c r="X45" s="146"/>
      <c r="Y45" s="146"/>
      <c r="AA45" s="5"/>
      <c r="AB45" s="7"/>
      <c r="AC45" s="11">
        <f t="shared" si="5"/>
        <v>1</v>
      </c>
      <c r="AD45" s="11">
        <f>IF($D45=$B$6,SUM($AC$14:AC45),0)</f>
        <v>32</v>
      </c>
      <c r="AE45" s="11">
        <f t="shared" si="6"/>
        <v>1</v>
      </c>
      <c r="AF45" s="11">
        <f>IF($D45=$B$7,SUM($AE$14:AE45),0)</f>
        <v>32</v>
      </c>
      <c r="AG45" s="11">
        <f t="shared" si="7"/>
        <v>1</v>
      </c>
      <c r="AH45" s="11">
        <f>IF($D45=$B$8,SUM($AG$14:AG45),0)</f>
        <v>32</v>
      </c>
      <c r="AI45" s="11">
        <f t="shared" si="8"/>
        <v>1</v>
      </c>
      <c r="AJ45" s="11">
        <f>IF($D45=$B$9,SUM($AI$14:AI45),0)</f>
        <v>32</v>
      </c>
      <c r="AK45" s="11">
        <f t="shared" si="9"/>
        <v>1</v>
      </c>
      <c r="AL45" s="11">
        <f>IF($D45=$B$10,SUM($AK$14:AK45),0)</f>
        <v>32</v>
      </c>
      <c r="AM45" s="11">
        <f t="shared" si="10"/>
        <v>1</v>
      </c>
      <c r="AN45" s="11">
        <f>IF($D45=$B$11,SUM($AM$14:AM45),0)</f>
        <v>32</v>
      </c>
      <c r="AO45" s="7"/>
      <c r="AP45" s="7"/>
      <c r="AQ45" s="7"/>
      <c r="AR45" s="7"/>
      <c r="AS45" s="7"/>
    </row>
    <row r="46" spans="2:45" ht="17.25" customHeight="1">
      <c r="B46" s="62">
        <v>32</v>
      </c>
      <c r="C46" s="63" t="s">
        <v>12</v>
      </c>
      <c r="D46" s="87"/>
      <c r="E46" s="64">
        <f>IF(U46&gt;0,U46,IF(ISERROR(1/VLOOKUP(D46,$B$5:$D$11,3,FALSE)),"",IF(F45&gt;1,"FIN",1/VLOOKUP(D46,$B$5:$D$11,3,FALSE)*H46*I46/24)))</f>
      </c>
      <c r="F46" s="64">
        <f t="shared" si="1"/>
      </c>
      <c r="G46" s="64">
        <f t="shared" si="11"/>
      </c>
      <c r="H46" s="65">
        <f>$J$6</f>
        <v>2.25</v>
      </c>
      <c r="I46" s="65">
        <v>4</v>
      </c>
      <c r="J46" s="65">
        <f t="shared" si="13"/>
        <v>9</v>
      </c>
      <c r="K46" s="63">
        <f t="shared" si="14"/>
      </c>
      <c r="L46" s="66">
        <f t="shared" si="15"/>
      </c>
      <c r="M46" s="2"/>
      <c r="N46" s="62" t="str">
        <f t="shared" si="12"/>
        <v>32  cap</v>
      </c>
      <c r="O46" s="150"/>
      <c r="P46" s="151"/>
      <c r="Q46" s="151"/>
      <c r="R46" s="151"/>
      <c r="S46" s="150"/>
      <c r="T46" s="152"/>
      <c r="U46" s="94">
        <f>+O46/24+S46/1440+T46/(24*3600)</f>
        <v>0</v>
      </c>
      <c r="V46" s="146" t="s">
        <v>48</v>
      </c>
      <c r="W46" s="146"/>
      <c r="X46" s="146"/>
      <c r="Y46" s="146"/>
      <c r="AA46" s="5"/>
      <c r="AB46" s="7"/>
      <c r="AC46" s="11">
        <f t="shared" si="5"/>
        <v>1</v>
      </c>
      <c r="AD46" s="11">
        <f>IF($D46=$B$6,SUM($AC$14:AC46),0)</f>
        <v>33</v>
      </c>
      <c r="AE46" s="11">
        <f t="shared" si="6"/>
        <v>1</v>
      </c>
      <c r="AF46" s="11">
        <f>IF($D46=$B$7,SUM($AE$14:AE46),0)</f>
        <v>33</v>
      </c>
      <c r="AG46" s="11">
        <f t="shared" si="7"/>
        <v>1</v>
      </c>
      <c r="AH46" s="11">
        <f>IF($D46=$B$8,SUM($AG$14:AG46),0)</f>
        <v>33</v>
      </c>
      <c r="AI46" s="11">
        <f t="shared" si="8"/>
        <v>1</v>
      </c>
      <c r="AJ46" s="11">
        <f>IF($D46=$B$9,SUM($AI$14:AI46),0)</f>
        <v>33</v>
      </c>
      <c r="AK46" s="11">
        <f t="shared" si="9"/>
        <v>1</v>
      </c>
      <c r="AL46" s="11">
        <f>IF($D46=$B$10,SUM($AK$14:AK46),0)</f>
        <v>33</v>
      </c>
      <c r="AM46" s="11">
        <f t="shared" si="10"/>
        <v>1</v>
      </c>
      <c r="AN46" s="11">
        <f>IF($D46=$B$11,SUM($AM$14:AM46),0)</f>
        <v>33</v>
      </c>
      <c r="AO46" s="7"/>
      <c r="AP46" s="7"/>
      <c r="AQ46" s="7"/>
      <c r="AR46" s="7"/>
      <c r="AS46" s="7"/>
    </row>
    <row r="47" spans="2:45" ht="17.25" customHeight="1">
      <c r="B47" s="62">
        <v>33</v>
      </c>
      <c r="C47" s="63" t="s">
        <v>13</v>
      </c>
      <c r="D47" s="87"/>
      <c r="E47" s="64">
        <f>IF(U47&gt;0,U47,IF(ISERROR(1/VLOOKUP(D47,$B$5:$D$11,3,FALSE)),"",IF(F46&gt;1,"FIN",1/VLOOKUP(D47,$B$5:$D$11,3,FALSE)*H47*I47/24)))</f>
      </c>
      <c r="F47" s="64">
        <f t="shared" si="1"/>
      </c>
      <c r="G47" s="64">
        <f t="shared" si="11"/>
      </c>
      <c r="H47" s="65">
        <f>$J$7</f>
        <v>6.5</v>
      </c>
      <c r="I47" s="65">
        <v>4</v>
      </c>
      <c r="J47" s="65">
        <f t="shared" si="13"/>
        <v>26</v>
      </c>
      <c r="K47" s="63">
        <f t="shared" si="14"/>
      </c>
      <c r="L47" s="66">
        <f t="shared" si="15"/>
      </c>
      <c r="M47" s="2"/>
      <c r="N47" s="62" t="str">
        <f t="shared" si="12"/>
        <v>33  VTT</v>
      </c>
      <c r="O47" s="150"/>
      <c r="P47" s="151"/>
      <c r="Q47" s="151"/>
      <c r="R47" s="151"/>
      <c r="S47" s="150"/>
      <c r="T47" s="152"/>
      <c r="U47" s="94">
        <f>+O47/24+S47/1440+T47/(24*3600)</f>
        <v>0</v>
      </c>
      <c r="V47" s="146"/>
      <c r="W47" s="146"/>
      <c r="X47" s="146"/>
      <c r="Y47" s="146"/>
      <c r="AA47" s="5"/>
      <c r="AB47" s="7"/>
      <c r="AC47" s="11">
        <f t="shared" si="5"/>
        <v>1</v>
      </c>
      <c r="AD47" s="11">
        <f>IF($D47=$B$6,SUM($AC$14:AC47),0)</f>
        <v>34</v>
      </c>
      <c r="AE47" s="11">
        <f t="shared" si="6"/>
        <v>1</v>
      </c>
      <c r="AF47" s="11">
        <f>IF($D47=$B$7,SUM($AE$14:AE47),0)</f>
        <v>34</v>
      </c>
      <c r="AG47" s="11">
        <f t="shared" si="7"/>
        <v>1</v>
      </c>
      <c r="AH47" s="11">
        <f>IF($D47=$B$8,SUM($AG$14:AG47),0)</f>
        <v>34</v>
      </c>
      <c r="AI47" s="11">
        <f t="shared" si="8"/>
        <v>1</v>
      </c>
      <c r="AJ47" s="11">
        <f>IF($D47=$B$9,SUM($AI$14:AI47),0)</f>
        <v>34</v>
      </c>
      <c r="AK47" s="11">
        <f t="shared" si="9"/>
        <v>1</v>
      </c>
      <c r="AL47" s="11">
        <f>IF($D47=$B$10,SUM($AK$14:AK47),0)</f>
        <v>34</v>
      </c>
      <c r="AM47" s="11">
        <f t="shared" si="10"/>
        <v>1</v>
      </c>
      <c r="AN47" s="11">
        <f>IF($D47=$B$11,SUM($AM$14:AM47),0)</f>
        <v>34</v>
      </c>
      <c r="AO47" s="7"/>
      <c r="AP47" s="7"/>
      <c r="AQ47" s="7"/>
      <c r="AR47" s="7"/>
      <c r="AS47" s="7"/>
    </row>
    <row r="48" spans="2:45" ht="17.25" customHeight="1">
      <c r="B48" s="62">
        <v>34</v>
      </c>
      <c r="C48" s="63" t="s">
        <v>12</v>
      </c>
      <c r="D48" s="87"/>
      <c r="E48" s="64">
        <f>IF(U48&gt;0,U48,IF(ISERROR(1/VLOOKUP(D48,$B$5:$D$11,3,FALSE)),"",IF(F47&gt;1,"FIN",1/VLOOKUP(D48,$B$5:$D$11,3,FALSE)*H48*I48/24)))</f>
      </c>
      <c r="F48" s="64">
        <f t="shared" si="1"/>
      </c>
      <c r="G48" s="64">
        <f t="shared" si="11"/>
      </c>
      <c r="H48" s="65">
        <f>$J$6</f>
        <v>2.25</v>
      </c>
      <c r="I48" s="65">
        <v>4</v>
      </c>
      <c r="J48" s="65">
        <f t="shared" si="13"/>
        <v>9</v>
      </c>
      <c r="K48" s="63">
        <f t="shared" si="14"/>
      </c>
      <c r="L48" s="66">
        <f t="shared" si="15"/>
      </c>
      <c r="M48" s="2"/>
      <c r="N48" s="62" t="str">
        <f t="shared" si="12"/>
        <v>34  cap</v>
      </c>
      <c r="O48" s="150"/>
      <c r="P48" s="151"/>
      <c r="Q48" s="151"/>
      <c r="R48" s="151"/>
      <c r="S48" s="150"/>
      <c r="T48" s="152"/>
      <c r="U48" s="94">
        <f>+O48/24+S48/1440+T48/(24*3600)</f>
        <v>0</v>
      </c>
      <c r="V48" s="146"/>
      <c r="W48" s="146"/>
      <c r="X48" s="146"/>
      <c r="Y48" s="146"/>
      <c r="AA48" s="5"/>
      <c r="AB48" s="7"/>
      <c r="AC48" s="11">
        <f t="shared" si="5"/>
        <v>1</v>
      </c>
      <c r="AD48" s="11">
        <f>IF($D48=$B$6,SUM($AC$14:AC48),0)</f>
        <v>35</v>
      </c>
      <c r="AE48" s="11">
        <f t="shared" si="6"/>
        <v>1</v>
      </c>
      <c r="AF48" s="11">
        <f>IF($D48=$B$7,SUM($AE$14:AE48),0)</f>
        <v>35</v>
      </c>
      <c r="AG48" s="11">
        <f t="shared" si="7"/>
        <v>1</v>
      </c>
      <c r="AH48" s="11">
        <f>IF($D48=$B$8,SUM($AG$14:AG48),0)</f>
        <v>35</v>
      </c>
      <c r="AI48" s="11">
        <f t="shared" si="8"/>
        <v>1</v>
      </c>
      <c r="AJ48" s="11">
        <f>IF($D48=$B$9,SUM($AI$14:AI48),0)</f>
        <v>35</v>
      </c>
      <c r="AK48" s="11">
        <f t="shared" si="9"/>
        <v>1</v>
      </c>
      <c r="AL48" s="11">
        <f>IF($D48=$B$10,SUM($AK$14:AK48),0)</f>
        <v>35</v>
      </c>
      <c r="AM48" s="11">
        <f t="shared" si="10"/>
        <v>1</v>
      </c>
      <c r="AN48" s="11">
        <f>IF($D48=$B$11,SUM($AM$14:AM48),0)</f>
        <v>35</v>
      </c>
      <c r="AO48" s="7"/>
      <c r="AP48" s="7"/>
      <c r="AQ48" s="7"/>
      <c r="AR48" s="7"/>
      <c r="AS48" s="7"/>
    </row>
    <row r="49" spans="2:45" ht="17.25" customHeight="1" thickBot="1">
      <c r="B49" s="67">
        <v>35</v>
      </c>
      <c r="C49" s="68" t="s">
        <v>13</v>
      </c>
      <c r="D49" s="88"/>
      <c r="E49" s="69">
        <f>IF(U49&gt;0,U49,IF(ISERROR(1/VLOOKUP(D49,$B$5:$D$11,3,FALSE)),"",IF(F48&gt;1,"FIN",1/VLOOKUP(D49,$B$5:$D$11,3,FALSE)*H49*I49/24)))</f>
      </c>
      <c r="F49" s="69">
        <f t="shared" si="1"/>
      </c>
      <c r="G49" s="69">
        <f t="shared" si="11"/>
      </c>
      <c r="H49" s="70">
        <f>$J$7</f>
        <v>6.5</v>
      </c>
      <c r="I49" s="70">
        <v>4</v>
      </c>
      <c r="J49" s="70">
        <f t="shared" si="13"/>
        <v>26</v>
      </c>
      <c r="K49" s="68">
        <f t="shared" si="14"/>
      </c>
      <c r="L49" s="71">
        <f t="shared" si="15"/>
      </c>
      <c r="M49" s="2"/>
      <c r="N49" s="67" t="str">
        <f t="shared" si="12"/>
        <v>35  VTT</v>
      </c>
      <c r="O49" s="153"/>
      <c r="P49" s="151"/>
      <c r="Q49" s="151"/>
      <c r="R49" s="151"/>
      <c r="S49" s="153"/>
      <c r="T49" s="154"/>
      <c r="U49" s="94">
        <f>+O49/24+S49/1440+T49/(24*3600)</f>
        <v>0</v>
      </c>
      <c r="V49" s="146"/>
      <c r="W49" s="146"/>
      <c r="X49" s="146"/>
      <c r="Y49" s="146"/>
      <c r="AA49" s="5"/>
      <c r="AB49" s="7"/>
      <c r="AC49" s="11">
        <f t="shared" si="5"/>
        <v>1</v>
      </c>
      <c r="AD49" s="11">
        <f>IF($D49=$B$6,SUM($AC$14:AC49),0)</f>
        <v>36</v>
      </c>
      <c r="AE49" s="11">
        <f t="shared" si="6"/>
        <v>1</v>
      </c>
      <c r="AF49" s="11">
        <f>IF($D49=$B$7,SUM($AE$14:AE49),0)</f>
        <v>36</v>
      </c>
      <c r="AG49" s="11">
        <f t="shared" si="7"/>
        <v>1</v>
      </c>
      <c r="AH49" s="11">
        <f>IF($D49=$B$8,SUM($AG$14:AG49),0)</f>
        <v>36</v>
      </c>
      <c r="AI49" s="11">
        <f t="shared" si="8"/>
        <v>1</v>
      </c>
      <c r="AJ49" s="11">
        <f>IF($D49=$B$9,SUM($AI$14:AI49),0)</f>
        <v>36</v>
      </c>
      <c r="AK49" s="11">
        <f t="shared" si="9"/>
        <v>1</v>
      </c>
      <c r="AL49" s="11">
        <f>IF($D49=$B$10,SUM($AK$14:AK49),0)</f>
        <v>36</v>
      </c>
      <c r="AM49" s="11">
        <f t="shared" si="10"/>
        <v>1</v>
      </c>
      <c r="AN49" s="11">
        <f>IF($D49=$B$11,SUM($AM$14:AM49),0)</f>
        <v>36</v>
      </c>
      <c r="AO49" s="7"/>
      <c r="AP49" s="7"/>
      <c r="AQ49" s="7"/>
      <c r="AR49" s="7"/>
      <c r="AS49" s="7"/>
    </row>
    <row r="50" spans="1:45" ht="15" customHeight="1" thickBot="1">
      <c r="A50" s="4"/>
      <c r="M50" s="2"/>
      <c r="AA50" s="5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2:45" ht="17.25" customHeight="1">
      <c r="B51" s="115" t="s">
        <v>25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7"/>
      <c r="M51" s="2"/>
      <c r="O51" s="133" t="s">
        <v>31</v>
      </c>
      <c r="P51" s="134"/>
      <c r="Q51" s="134"/>
      <c r="R51" s="134"/>
      <c r="S51" s="134"/>
      <c r="T51" s="134"/>
      <c r="U51" s="134"/>
      <c r="V51" s="134"/>
      <c r="W51" s="134"/>
      <c r="X51" s="134"/>
      <c r="Y51" s="135"/>
      <c r="Z51" s="108"/>
      <c r="AA51" s="144"/>
      <c r="AB51" s="5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5"/>
      <c r="AR51" s="5"/>
      <c r="AS51" s="5"/>
    </row>
    <row r="52" spans="2:45" ht="17.25" customHeight="1" thickBot="1">
      <c r="B52" s="118"/>
      <c r="C52" s="104"/>
      <c r="D52" s="104"/>
      <c r="E52" s="104"/>
      <c r="F52" s="104"/>
      <c r="G52" s="104"/>
      <c r="H52" s="104"/>
      <c r="I52" s="104"/>
      <c r="J52" s="104"/>
      <c r="K52" s="104"/>
      <c r="L52" s="119"/>
      <c r="M52" s="2"/>
      <c r="O52" s="136"/>
      <c r="P52" s="137"/>
      <c r="Q52" s="137"/>
      <c r="R52" s="137"/>
      <c r="S52" s="137"/>
      <c r="T52" s="137"/>
      <c r="U52" s="137"/>
      <c r="V52" s="137"/>
      <c r="W52" s="137"/>
      <c r="X52" s="137"/>
      <c r="Y52" s="138"/>
      <c r="Z52" s="108"/>
      <c r="AA52" s="144"/>
      <c r="AB52" s="5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5"/>
      <c r="AR52" s="5"/>
      <c r="AS52" s="5"/>
    </row>
    <row r="53" spans="2:45" ht="17.25" customHeight="1">
      <c r="B53" s="16"/>
      <c r="C53" s="12"/>
      <c r="D53" s="110"/>
      <c r="E53" s="127" t="s">
        <v>17</v>
      </c>
      <c r="F53" s="127" t="s">
        <v>18</v>
      </c>
      <c r="G53" s="109" t="s">
        <v>26</v>
      </c>
      <c r="H53" s="74"/>
      <c r="I53" s="74"/>
      <c r="J53" s="74"/>
      <c r="K53" s="109" t="s">
        <v>15</v>
      </c>
      <c r="L53" s="126" t="s">
        <v>16</v>
      </c>
      <c r="M53" s="2"/>
      <c r="O53" s="139">
        <f>IF($B$8=0,"",B8)</f>
      </c>
      <c r="P53" s="140"/>
      <c r="Q53" s="140"/>
      <c r="R53" s="140"/>
      <c r="S53" s="141"/>
      <c r="T53" s="141"/>
      <c r="U53" s="141"/>
      <c r="V53" s="142">
        <f>IF($B$9=0,"",B9)</f>
      </c>
      <c r="W53" s="142"/>
      <c r="X53" s="142"/>
      <c r="Y53" s="143"/>
      <c r="Z53" s="108"/>
      <c r="AA53" s="144"/>
      <c r="AB53" s="5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5"/>
      <c r="AR53" s="5"/>
      <c r="AS53" s="5"/>
    </row>
    <row r="54" spans="2:45" ht="22.5" customHeight="1">
      <c r="B54" s="52"/>
      <c r="C54" s="12"/>
      <c r="D54" s="110"/>
      <c r="E54" s="127"/>
      <c r="F54" s="127"/>
      <c r="G54" s="109"/>
      <c r="H54" s="74"/>
      <c r="I54" s="74"/>
      <c r="J54" s="74"/>
      <c r="K54" s="109"/>
      <c r="L54" s="126"/>
      <c r="M54" s="2"/>
      <c r="O54" s="54" t="s">
        <v>27</v>
      </c>
      <c r="P54" s="89"/>
      <c r="Q54" s="89"/>
      <c r="R54" s="89"/>
      <c r="S54" s="48" t="s">
        <v>33</v>
      </c>
      <c r="T54" s="48" t="s">
        <v>2</v>
      </c>
      <c r="U54" s="48" t="s">
        <v>30</v>
      </c>
      <c r="V54" s="48" t="s">
        <v>27</v>
      </c>
      <c r="W54" s="48" t="s">
        <v>33</v>
      </c>
      <c r="X54" s="48" t="s">
        <v>2</v>
      </c>
      <c r="Y54" s="55" t="s">
        <v>30</v>
      </c>
      <c r="Z54" s="1"/>
      <c r="AA54" s="1"/>
      <c r="AB54" s="1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5"/>
      <c r="AR54" s="5"/>
      <c r="AS54" s="5"/>
    </row>
    <row r="55" spans="2:42" ht="15" customHeight="1">
      <c r="B55" s="17"/>
      <c r="C55" s="1"/>
      <c r="D55" s="75" t="s">
        <v>1</v>
      </c>
      <c r="E55" s="127"/>
      <c r="F55" s="127"/>
      <c r="G55" s="109"/>
      <c r="H55" s="76"/>
      <c r="I55" s="76"/>
      <c r="J55" s="76"/>
      <c r="K55" s="109"/>
      <c r="L55" s="126"/>
      <c r="M55" s="2"/>
      <c r="O55" s="56">
        <f>IF(ISBLANK(B8),"",1)</f>
      </c>
      <c r="P55" s="90"/>
      <c r="Q55" s="90"/>
      <c r="R55" s="90"/>
      <c r="S55" s="50">
        <f aca="true" t="shared" si="16" ref="S55:S77">IF(O55="Repos",IF(U56-U54-T54&lt;0,"00:00",U56-U54-T54),IF(ISERROR(INDEX($B$14:$AN$49,MATCH(O55,$AH$14:$AH$49,0),2)),"",INDEX($B$14:$AN$49,MATCH(O55,$AH$14:$AH$49,0),2)))</f>
      </c>
      <c r="T55" s="50">
        <f aca="true" t="shared" si="17" ref="T55:T77">IF(ISERROR(INDEX($B$14:$AN$49,MATCH(O55,$AH$14:$AH$49,0),4)),"",INDEX($B$14:$AN$49,MATCH(O55,$AH$14:$AH$49,0),4))</f>
      </c>
      <c r="U55" s="50">
        <f aca="true" t="shared" si="18" ref="U55:U77">IF(ISERROR(INDEX($B$14:$AN$49,MATCH(O55,$AH$14:$AH$49,0),6)),"",INDEX($B$14:$AN$49,MATCH(O55,$AH$14:$AH$49,0),6))</f>
      </c>
      <c r="V55" s="49">
        <f>IF(ISBLANK(B9),"",1)</f>
      </c>
      <c r="W55" s="50">
        <f aca="true" t="shared" si="19" ref="W55:W77">IF(V55="Repos",IF(Y56-Y54-X54&lt;0,"00:00",Y56-Y54-X54),IF(ISERROR(INDEX($B$14:$AN$49,MATCH(V55,$AJ$14:$AJ$49,0),2)),"",INDEX($B$14:$AN$49,MATCH(V55,$AJ$14:$AJ$49,0),2)))</f>
      </c>
      <c r="X55" s="50">
        <f aca="true" t="shared" si="20" ref="X55:X77">IF(ISERROR(INDEX($B$14:$AN$49,MATCH(V55,$AJ$14:$AJ$49,0),4)),"",INDEX($B$14:$AN$49,MATCH(V55,$AJ$14:$AJ$49,0),4))</f>
      </c>
      <c r="Y55" s="57">
        <f aca="true" t="shared" si="21" ref="Y55:Y77">IF(ISERROR(INDEX($B$14:$AN$49,MATCH(V55,$AJ$14:$AJ$49,0),6)),"",INDEX($B$14:$AN$49,MATCH(V55,$AJ$14:$AJ$49,0),6))</f>
      </c>
      <c r="Z55" s="1"/>
      <c r="AA55" s="1"/>
      <c r="AB55" s="1"/>
      <c r="AC55" s="86"/>
      <c r="AD55" s="86"/>
      <c r="AE55" s="86"/>
      <c r="AF55" s="86"/>
      <c r="AG55" s="84"/>
      <c r="AH55" s="84"/>
      <c r="AI55" s="84"/>
      <c r="AJ55" s="84"/>
      <c r="AK55" s="84"/>
      <c r="AL55" s="84"/>
      <c r="AM55" s="84"/>
      <c r="AN55" s="84"/>
      <c r="AO55" s="84"/>
      <c r="AP55" s="84"/>
    </row>
    <row r="56" spans="2:42" ht="15" customHeight="1">
      <c r="B56" s="17"/>
      <c r="C56" s="1"/>
      <c r="D56" s="42">
        <f aca="true" t="shared" si="22" ref="D56:D61">IF(B6=0,"",B6)</f>
      </c>
      <c r="E56" s="42">
        <f>DCOUNTA($B$13:$L$49,$D$13,$AP$11:$AR$12)</f>
        <v>0</v>
      </c>
      <c r="F56" s="42">
        <f>DCOUNTA($B$13:$L$49,$D$13,$AP$13:$AR$14)</f>
        <v>0</v>
      </c>
      <c r="G56" s="42">
        <f aca="true" t="shared" si="23" ref="G56:G61">E56+F56</f>
        <v>0</v>
      </c>
      <c r="H56" s="42"/>
      <c r="I56" s="42"/>
      <c r="J56" s="42"/>
      <c r="K56" s="42">
        <f>DSUM($B$13:$L$49,$J$13,$AP$11:$AR$12)</f>
        <v>0</v>
      </c>
      <c r="L56" s="72">
        <f>DSUM($B$13:$L$49,$J$13,$AP$13:$AR$14)</f>
        <v>0</v>
      </c>
      <c r="M56" s="2"/>
      <c r="O56" s="56">
        <f aca="true" t="shared" si="24" ref="O56:O77">IF(OR(O55="Repos",O55&lt;$G$58),IF(O55="Repos",IF(O55="Repos",O54+1,O55+1),"Repos"),"")</f>
      </c>
      <c r="P56" s="90"/>
      <c r="Q56" s="90"/>
      <c r="R56" s="90"/>
      <c r="S56" s="50">
        <f t="shared" si="16"/>
      </c>
      <c r="T56" s="50">
        <f t="shared" si="17"/>
      </c>
      <c r="U56" s="50">
        <f t="shared" si="18"/>
      </c>
      <c r="V56" s="49">
        <f aca="true" t="shared" si="25" ref="V56:V77">IF(OR(V55="Repos",V55&lt;$G$59),IF(V55="Repos",IF(V55="Repos",V54+1,V55+1),"Repos"),"")</f>
      </c>
      <c r="W56" s="50">
        <f t="shared" si="19"/>
      </c>
      <c r="X56" s="50">
        <f t="shared" si="20"/>
      </c>
      <c r="Y56" s="57">
        <f t="shared" si="21"/>
      </c>
      <c r="Z56" s="1"/>
      <c r="AA56" s="1"/>
      <c r="AB56" s="1"/>
      <c r="AC56" s="86"/>
      <c r="AD56" s="86"/>
      <c r="AE56" s="86"/>
      <c r="AF56" s="86"/>
      <c r="AG56" s="84"/>
      <c r="AH56" s="84"/>
      <c r="AI56" s="84"/>
      <c r="AJ56" s="84"/>
      <c r="AK56" s="84"/>
      <c r="AL56" s="84"/>
      <c r="AM56" s="84"/>
      <c r="AN56" s="84"/>
      <c r="AO56" s="84"/>
      <c r="AP56" s="84"/>
    </row>
    <row r="57" spans="2:42" ht="17.25">
      <c r="B57" s="17"/>
      <c r="C57" s="1"/>
      <c r="D57" s="42">
        <f t="shared" si="22"/>
      </c>
      <c r="E57" s="42">
        <f>DCOUNTA($B$13:$L$49,$D$13,$AP$16:$AR$17)</f>
        <v>0</v>
      </c>
      <c r="F57" s="42">
        <f>DCOUNTA($B$13:$L$49,$D$13,$AP$18:$AR$19)</f>
        <v>0</v>
      </c>
      <c r="G57" s="42">
        <f t="shared" si="23"/>
        <v>0</v>
      </c>
      <c r="H57" s="42"/>
      <c r="I57" s="42"/>
      <c r="J57" s="42"/>
      <c r="K57" s="42">
        <f>DSUM($B$13:$L$49,$J$13,$AP$16:$AR$17)</f>
        <v>0</v>
      </c>
      <c r="L57" s="72">
        <f>DSUM($B$13:$L$49,$J$13,$AP$18:$AR$19)</f>
        <v>0</v>
      </c>
      <c r="M57" s="2"/>
      <c r="O57" s="56">
        <f t="shared" si="24"/>
      </c>
      <c r="P57" s="90"/>
      <c r="Q57" s="90"/>
      <c r="R57" s="90"/>
      <c r="S57" s="50">
        <f t="shared" si="16"/>
      </c>
      <c r="T57" s="50">
        <f t="shared" si="17"/>
      </c>
      <c r="U57" s="50">
        <f t="shared" si="18"/>
      </c>
      <c r="V57" s="49">
        <f t="shared" si="25"/>
      </c>
      <c r="W57" s="50">
        <f t="shared" si="19"/>
      </c>
      <c r="X57" s="50">
        <f t="shared" si="20"/>
      </c>
      <c r="Y57" s="57">
        <f t="shared" si="21"/>
      </c>
      <c r="Z57" s="1"/>
      <c r="AA57" s="1"/>
      <c r="AB57" s="1"/>
      <c r="AC57" s="86"/>
      <c r="AD57" s="86"/>
      <c r="AE57" s="86"/>
      <c r="AF57" s="86"/>
      <c r="AG57" s="84"/>
      <c r="AH57" s="84"/>
      <c r="AI57" s="84"/>
      <c r="AJ57" s="84"/>
      <c r="AK57" s="84"/>
      <c r="AL57" s="84"/>
      <c r="AM57" s="84"/>
      <c r="AN57" s="84"/>
      <c r="AO57" s="84"/>
      <c r="AP57" s="84"/>
    </row>
    <row r="58" spans="2:42" ht="17.25">
      <c r="B58" s="17"/>
      <c r="C58" s="1"/>
      <c r="D58" s="42">
        <f t="shared" si="22"/>
      </c>
      <c r="E58" s="42">
        <f>DCOUNTA($B$13:$L$49,$D$13,$AP$21:$AR$22)</f>
        <v>0</v>
      </c>
      <c r="F58" s="42">
        <f>DCOUNTA($B$13:$L$49,$D$13,$AP$23:$AR$24)</f>
        <v>0</v>
      </c>
      <c r="G58" s="42">
        <f t="shared" si="23"/>
        <v>0</v>
      </c>
      <c r="H58" s="42"/>
      <c r="I58" s="42"/>
      <c r="J58" s="42"/>
      <c r="K58" s="42">
        <f>DSUM($B$13:$L$49,$J$13,$AP$21:$AR$22)</f>
        <v>0</v>
      </c>
      <c r="L58" s="72">
        <f>DSUM($B$13:$L$49,$J$13,$AP$23:$AR$24)</f>
        <v>0</v>
      </c>
      <c r="M58" s="2"/>
      <c r="O58" s="56">
        <f t="shared" si="24"/>
      </c>
      <c r="P58" s="90"/>
      <c r="Q58" s="90"/>
      <c r="R58" s="90"/>
      <c r="S58" s="50">
        <f t="shared" si="16"/>
      </c>
      <c r="T58" s="50">
        <f t="shared" si="17"/>
      </c>
      <c r="U58" s="50">
        <f t="shared" si="18"/>
      </c>
      <c r="V58" s="49">
        <f t="shared" si="25"/>
      </c>
      <c r="W58" s="50">
        <f t="shared" si="19"/>
      </c>
      <c r="X58" s="50">
        <f t="shared" si="20"/>
      </c>
      <c r="Y58" s="57">
        <f t="shared" si="21"/>
      </c>
      <c r="Z58" s="1"/>
      <c r="AA58" s="1"/>
      <c r="AB58" s="1"/>
      <c r="AC58" s="86"/>
      <c r="AD58" s="86"/>
      <c r="AE58" s="86"/>
      <c r="AF58" s="86"/>
      <c r="AG58" s="84"/>
      <c r="AH58" s="84"/>
      <c r="AI58" s="84"/>
      <c r="AJ58" s="84"/>
      <c r="AK58" s="84"/>
      <c r="AL58" s="84"/>
      <c r="AM58" s="84"/>
      <c r="AN58" s="84"/>
      <c r="AO58" s="84"/>
      <c r="AP58" s="84"/>
    </row>
    <row r="59" spans="2:42" ht="17.25">
      <c r="B59" s="17"/>
      <c r="C59" s="1"/>
      <c r="D59" s="42">
        <f t="shared" si="22"/>
      </c>
      <c r="E59" s="42">
        <f>DCOUNTA($B$13:$L$49,$D$13,$AP$26:$AR$27)</f>
        <v>0</v>
      </c>
      <c r="F59" s="42">
        <f>DCOUNTA($B$13:$L$49,$D$13,$AP$28:$AR$29)</f>
        <v>0</v>
      </c>
      <c r="G59" s="42">
        <f t="shared" si="23"/>
        <v>0</v>
      </c>
      <c r="H59" s="42"/>
      <c r="I59" s="42"/>
      <c r="J59" s="42"/>
      <c r="K59" s="42">
        <f>DSUM($B$13:$L$49,$J$13,$AP$26:$AR$27)</f>
        <v>0</v>
      </c>
      <c r="L59" s="72">
        <f>DSUM($B$13:$L$49,$J$13,$AP$28:$AR$29)</f>
        <v>0</v>
      </c>
      <c r="M59" s="2"/>
      <c r="O59" s="56">
        <f t="shared" si="24"/>
      </c>
      <c r="P59" s="90"/>
      <c r="Q59" s="90"/>
      <c r="R59" s="90"/>
      <c r="S59" s="50">
        <f t="shared" si="16"/>
      </c>
      <c r="T59" s="50">
        <f t="shared" si="17"/>
      </c>
      <c r="U59" s="50">
        <f t="shared" si="18"/>
      </c>
      <c r="V59" s="49">
        <f t="shared" si="25"/>
      </c>
      <c r="W59" s="50">
        <f t="shared" si="19"/>
      </c>
      <c r="X59" s="50">
        <f t="shared" si="20"/>
      </c>
      <c r="Y59" s="57">
        <f t="shared" si="21"/>
      </c>
      <c r="Z59" s="1"/>
      <c r="AA59" s="1"/>
      <c r="AB59" s="1"/>
      <c r="AC59" s="86"/>
      <c r="AD59" s="86"/>
      <c r="AE59" s="86"/>
      <c r="AF59" s="86"/>
      <c r="AG59" s="84"/>
      <c r="AH59" s="84"/>
      <c r="AI59" s="84"/>
      <c r="AJ59" s="84"/>
      <c r="AK59" s="84"/>
      <c r="AL59" s="84"/>
      <c r="AM59" s="84"/>
      <c r="AN59" s="84"/>
      <c r="AO59" s="84"/>
      <c r="AP59" s="84"/>
    </row>
    <row r="60" spans="2:42" ht="17.25">
      <c r="B60" s="17"/>
      <c r="C60" s="1"/>
      <c r="D60" s="42">
        <f t="shared" si="22"/>
      </c>
      <c r="E60" s="42">
        <f>DCOUNTA($B$13:$L$49,$D$13,$AP$31:$AR$32)</f>
        <v>0</v>
      </c>
      <c r="F60" s="42">
        <f>DCOUNTA($B$13:$L$49,$D$13,$AP$33:$AR$34)</f>
        <v>0</v>
      </c>
      <c r="G60" s="42">
        <f t="shared" si="23"/>
        <v>0</v>
      </c>
      <c r="H60" s="42"/>
      <c r="I60" s="42"/>
      <c r="J60" s="42"/>
      <c r="K60" s="42">
        <f>DSUM($B$13:$L$49,$J$13,$AP$31:$AR$32)</f>
        <v>0</v>
      </c>
      <c r="L60" s="72">
        <f>DSUM($B$13:$L$49,$J$13,$AP$33:$AR$34)</f>
        <v>0</v>
      </c>
      <c r="M60" s="2"/>
      <c r="O60" s="56">
        <f t="shared" si="24"/>
      </c>
      <c r="P60" s="90"/>
      <c r="Q60" s="90"/>
      <c r="R60" s="90"/>
      <c r="S60" s="50">
        <f t="shared" si="16"/>
      </c>
      <c r="T60" s="50">
        <f t="shared" si="17"/>
      </c>
      <c r="U60" s="50">
        <f t="shared" si="18"/>
      </c>
      <c r="V60" s="49">
        <f t="shared" si="25"/>
      </c>
      <c r="W60" s="50">
        <f t="shared" si="19"/>
      </c>
      <c r="X60" s="50">
        <f t="shared" si="20"/>
      </c>
      <c r="Y60" s="57">
        <f t="shared" si="21"/>
      </c>
      <c r="Z60" s="1"/>
      <c r="AA60" s="1"/>
      <c r="AB60" s="1"/>
      <c r="AC60" s="86"/>
      <c r="AD60" s="86"/>
      <c r="AE60" s="86"/>
      <c r="AF60" s="86"/>
      <c r="AG60" s="84"/>
      <c r="AH60" s="84"/>
      <c r="AI60" s="84"/>
      <c r="AJ60" s="84"/>
      <c r="AK60" s="84"/>
      <c r="AL60" s="84"/>
      <c r="AM60" s="84"/>
      <c r="AN60" s="84"/>
      <c r="AO60" s="84"/>
      <c r="AP60" s="84"/>
    </row>
    <row r="61" spans="2:42" ht="17.25">
      <c r="B61" s="17"/>
      <c r="C61" s="1"/>
      <c r="D61" s="42">
        <f t="shared" si="22"/>
      </c>
      <c r="E61" s="42">
        <f>DCOUNTA($B$13:$L$49,$D$13,$AP$36:$AR$37)</f>
        <v>0</v>
      </c>
      <c r="F61" s="42">
        <f>DCOUNTA($B$13:$L$49,$D$13,$AP$38:$AR$39)</f>
        <v>0</v>
      </c>
      <c r="G61" s="42">
        <f t="shared" si="23"/>
        <v>0</v>
      </c>
      <c r="H61" s="42"/>
      <c r="I61" s="42"/>
      <c r="J61" s="42"/>
      <c r="K61" s="42">
        <f>DSUM($B$13:$L$49,$J$13,$AP$36:$AR$37)</f>
        <v>0</v>
      </c>
      <c r="L61" s="72">
        <f>DSUM($B$13:$L$49,$J$13,$AP$38:$AR$39)</f>
        <v>0</v>
      </c>
      <c r="M61" s="2"/>
      <c r="O61" s="56">
        <f t="shared" si="24"/>
      </c>
      <c r="P61" s="90"/>
      <c r="Q61" s="90"/>
      <c r="R61" s="90"/>
      <c r="S61" s="50">
        <f t="shared" si="16"/>
      </c>
      <c r="T61" s="50">
        <f t="shared" si="17"/>
      </c>
      <c r="U61" s="50">
        <f t="shared" si="18"/>
      </c>
      <c r="V61" s="49">
        <f t="shared" si="25"/>
      </c>
      <c r="W61" s="50">
        <f t="shared" si="19"/>
      </c>
      <c r="X61" s="50">
        <f t="shared" si="20"/>
      </c>
      <c r="Y61" s="57">
        <f t="shared" si="21"/>
      </c>
      <c r="Z61" s="1"/>
      <c r="AA61" s="1"/>
      <c r="AB61" s="1"/>
      <c r="AC61" s="86"/>
      <c r="AD61" s="86"/>
      <c r="AE61" s="86"/>
      <c r="AF61" s="86"/>
      <c r="AG61" s="84"/>
      <c r="AH61" s="84"/>
      <c r="AI61" s="84"/>
      <c r="AJ61" s="84"/>
      <c r="AK61" s="84"/>
      <c r="AL61" s="84"/>
      <c r="AM61" s="84"/>
      <c r="AN61" s="84"/>
      <c r="AO61" s="84"/>
      <c r="AP61" s="84"/>
    </row>
    <row r="62" spans="2:32" ht="18" thickBot="1">
      <c r="B62" s="18"/>
      <c r="C62" s="19"/>
      <c r="D62" s="45" t="s">
        <v>19</v>
      </c>
      <c r="E62" s="45">
        <f>SUM(E56:E61)</f>
        <v>0</v>
      </c>
      <c r="F62" s="45">
        <f>SUM(F56:F61)</f>
        <v>0</v>
      </c>
      <c r="G62" s="45"/>
      <c r="H62" s="45"/>
      <c r="I62" s="45"/>
      <c r="J62" s="45"/>
      <c r="K62" s="45">
        <f>SUM(K56:K61)</f>
        <v>0</v>
      </c>
      <c r="L62" s="73">
        <f>SUM(L56:L61)</f>
        <v>0</v>
      </c>
      <c r="M62" s="2"/>
      <c r="O62" s="56">
        <f t="shared" si="24"/>
      </c>
      <c r="P62" s="90"/>
      <c r="Q62" s="90"/>
      <c r="R62" s="90"/>
      <c r="S62" s="50">
        <f t="shared" si="16"/>
      </c>
      <c r="T62" s="50">
        <f t="shared" si="17"/>
      </c>
      <c r="U62" s="50">
        <f t="shared" si="18"/>
      </c>
      <c r="V62" s="49">
        <f t="shared" si="25"/>
      </c>
      <c r="W62" s="50">
        <f t="shared" si="19"/>
      </c>
      <c r="X62" s="50">
        <f t="shared" si="20"/>
      </c>
      <c r="Y62" s="57">
        <f t="shared" si="21"/>
      </c>
      <c r="Z62" s="1"/>
      <c r="AA62" s="1"/>
      <c r="AB62" s="1"/>
      <c r="AC62" s="1"/>
      <c r="AD62" s="1"/>
      <c r="AE62" s="1"/>
      <c r="AF62" s="1"/>
    </row>
    <row r="63" spans="4:32" ht="18" thickBot="1">
      <c r="D63" s="31"/>
      <c r="E63" s="31"/>
      <c r="F63" s="31"/>
      <c r="G63" s="31"/>
      <c r="H63" s="31"/>
      <c r="I63" s="31"/>
      <c r="J63" s="31"/>
      <c r="K63" s="31"/>
      <c r="L63" s="31"/>
      <c r="M63" s="2"/>
      <c r="O63" s="56">
        <f t="shared" si="24"/>
      </c>
      <c r="P63" s="90"/>
      <c r="Q63" s="90"/>
      <c r="R63" s="90"/>
      <c r="S63" s="50">
        <f t="shared" si="16"/>
      </c>
      <c r="T63" s="50">
        <f t="shared" si="17"/>
      </c>
      <c r="U63" s="50">
        <f t="shared" si="18"/>
      </c>
      <c r="V63" s="49">
        <f t="shared" si="25"/>
      </c>
      <c r="W63" s="50">
        <f t="shared" si="19"/>
      </c>
      <c r="X63" s="50">
        <f t="shared" si="20"/>
      </c>
      <c r="Y63" s="57">
        <f t="shared" si="21"/>
      </c>
      <c r="Z63" s="1"/>
      <c r="AA63" s="1"/>
      <c r="AB63" s="1"/>
      <c r="AC63" s="1"/>
      <c r="AD63" s="1"/>
      <c r="AE63" s="1"/>
      <c r="AF63" s="1"/>
    </row>
    <row r="64" spans="2:32" ht="17.25">
      <c r="B64" s="120" t="s">
        <v>31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22"/>
      <c r="M64" s="2"/>
      <c r="O64" s="56">
        <f t="shared" si="24"/>
      </c>
      <c r="P64" s="90"/>
      <c r="Q64" s="90"/>
      <c r="R64" s="90"/>
      <c r="S64" s="50">
        <f t="shared" si="16"/>
      </c>
      <c r="T64" s="50">
        <f t="shared" si="17"/>
      </c>
      <c r="U64" s="50">
        <f t="shared" si="18"/>
      </c>
      <c r="V64" s="49">
        <f t="shared" si="25"/>
      </c>
      <c r="W64" s="50">
        <f t="shared" si="19"/>
      </c>
      <c r="X64" s="50">
        <f t="shared" si="20"/>
      </c>
      <c r="Y64" s="57">
        <f t="shared" si="21"/>
      </c>
      <c r="Z64" s="1"/>
      <c r="AA64" s="1"/>
      <c r="AB64" s="1"/>
      <c r="AC64" s="1"/>
      <c r="AD64" s="1"/>
      <c r="AE64" s="1"/>
      <c r="AF64" s="1"/>
    </row>
    <row r="65" spans="2:32" ht="17.25" customHeight="1" thickBot="1">
      <c r="B65" s="123"/>
      <c r="C65" s="124"/>
      <c r="D65" s="124"/>
      <c r="E65" s="124"/>
      <c r="F65" s="124"/>
      <c r="G65" s="124"/>
      <c r="H65" s="124"/>
      <c r="I65" s="124"/>
      <c r="J65" s="124"/>
      <c r="K65" s="124"/>
      <c r="L65" s="125"/>
      <c r="M65" s="2"/>
      <c r="O65" s="56">
        <f t="shared" si="24"/>
      </c>
      <c r="P65" s="90"/>
      <c r="Q65" s="90"/>
      <c r="R65" s="90"/>
      <c r="S65" s="50">
        <f t="shared" si="16"/>
      </c>
      <c r="T65" s="50">
        <f t="shared" si="17"/>
      </c>
      <c r="U65" s="50">
        <f t="shared" si="18"/>
      </c>
      <c r="V65" s="49">
        <f t="shared" si="25"/>
      </c>
      <c r="W65" s="50">
        <f t="shared" si="19"/>
      </c>
      <c r="X65" s="50">
        <f t="shared" si="20"/>
      </c>
      <c r="Y65" s="57">
        <f t="shared" si="21"/>
      </c>
      <c r="Z65" s="1"/>
      <c r="AA65" s="1"/>
      <c r="AB65" s="1"/>
      <c r="AC65" s="1"/>
      <c r="AD65" s="1"/>
      <c r="AE65" s="1"/>
      <c r="AF65" s="1"/>
    </row>
    <row r="66" spans="2:32" ht="17.25" customHeight="1">
      <c r="B66" s="112">
        <f>IF($B$6=0,"",$B$6)</f>
      </c>
      <c r="C66" s="113"/>
      <c r="D66" s="113"/>
      <c r="E66" s="113"/>
      <c r="F66" s="113">
        <f>IF($B$7=0,"",$B$7)</f>
      </c>
      <c r="G66" s="113"/>
      <c r="H66" s="113"/>
      <c r="I66" s="113"/>
      <c r="J66" s="113"/>
      <c r="K66" s="113"/>
      <c r="L66" s="114"/>
      <c r="M66" s="2"/>
      <c r="O66" s="56">
        <f t="shared" si="24"/>
      </c>
      <c r="P66" s="90"/>
      <c r="Q66" s="90"/>
      <c r="R66" s="90"/>
      <c r="S66" s="50">
        <f t="shared" si="16"/>
      </c>
      <c r="T66" s="50">
        <f t="shared" si="17"/>
      </c>
      <c r="U66" s="50">
        <f t="shared" si="18"/>
      </c>
      <c r="V66" s="49">
        <f t="shared" si="25"/>
      </c>
      <c r="W66" s="50">
        <f t="shared" si="19"/>
      </c>
      <c r="X66" s="50">
        <f t="shared" si="20"/>
      </c>
      <c r="Y66" s="57">
        <f t="shared" si="21"/>
      </c>
      <c r="Z66" s="1"/>
      <c r="AA66" s="1"/>
      <c r="AB66" s="1"/>
      <c r="AC66" s="1"/>
      <c r="AD66" s="1"/>
      <c r="AE66" s="1"/>
      <c r="AF66" s="1"/>
    </row>
    <row r="67" spans="2:32" ht="22.5" customHeight="1">
      <c r="B67" s="33" t="s">
        <v>27</v>
      </c>
      <c r="C67" s="34" t="s">
        <v>33</v>
      </c>
      <c r="D67" s="34" t="s">
        <v>2</v>
      </c>
      <c r="E67" s="34" t="s">
        <v>30</v>
      </c>
      <c r="F67" s="34" t="s">
        <v>27</v>
      </c>
      <c r="G67" s="34" t="s">
        <v>33</v>
      </c>
      <c r="H67" s="35"/>
      <c r="I67" s="35"/>
      <c r="J67" s="35"/>
      <c r="K67" s="34" t="s">
        <v>2</v>
      </c>
      <c r="L67" s="36" t="s">
        <v>30</v>
      </c>
      <c r="M67" s="2"/>
      <c r="O67" s="56">
        <f t="shared" si="24"/>
      </c>
      <c r="P67" s="90"/>
      <c r="Q67" s="90"/>
      <c r="R67" s="90"/>
      <c r="S67" s="50">
        <f t="shared" si="16"/>
      </c>
      <c r="T67" s="50">
        <f t="shared" si="17"/>
      </c>
      <c r="U67" s="50">
        <f t="shared" si="18"/>
      </c>
      <c r="V67" s="49">
        <f t="shared" si="25"/>
      </c>
      <c r="W67" s="50">
        <f t="shared" si="19"/>
      </c>
      <c r="X67" s="50">
        <f t="shared" si="20"/>
      </c>
      <c r="Y67" s="57">
        <f t="shared" si="21"/>
      </c>
      <c r="Z67" s="1"/>
      <c r="AA67" s="1"/>
      <c r="AB67" s="1"/>
      <c r="AC67" s="1"/>
      <c r="AD67" s="1"/>
      <c r="AE67" s="1"/>
      <c r="AF67" s="1"/>
    </row>
    <row r="68" spans="2:32" ht="17.25">
      <c r="B68" s="37">
        <f>IF(ISBLANK(B6),"",1)</f>
      </c>
      <c r="C68" s="38">
        <f aca="true" t="shared" si="26" ref="C68:C103">IF(B68="Repos",IF(E69-E67-D67&lt;0,"00:00",E69-E67-D67),IF(ISERROR(INDEX($B$14:$AN$49,MATCH(B68,$AD$14:$AD$49,0),2)),"",INDEX($B$14:$AN$49,MATCH(B68,$AD$14:$AD$49,0),2)))</f>
      </c>
      <c r="D68" s="38">
        <f aca="true" t="shared" si="27" ref="D68:D103">IF(ISERROR(INDEX($B$14:$AN$49,MATCH(B68,$AD$14:$AD$49,0),4)),"",INDEX($B$14:$AN$49,MATCH(B68,$AD$14:$AD$49,0),4))</f>
      </c>
      <c r="E68" s="38">
        <f aca="true" t="shared" si="28" ref="E68:E103">IF(ISERROR(INDEX($B$14:$AN$49,MATCH(B68,$AD$14:$AD$49,0),6)),"",INDEX($B$14:$AN$49,MATCH(B68,$AD$14:$AD$49,0),6))</f>
      </c>
      <c r="F68" s="39">
        <f>IF(ISBLANK(B7),"",1)</f>
      </c>
      <c r="G68" s="38">
        <f aca="true" t="shared" si="29" ref="G68:G103">IF(F68="Repos",IF(L69-L67-K67&lt;0,"00:00",L69-L67-K67),IF(ISERROR(INDEX($B$14:$AN$49,MATCH(F68,$AF$14:$AF$49,0),2)),"",INDEX($B$14:$AN$49,MATCH(F68,$AF$14:$AF$49,0),2)))</f>
      </c>
      <c r="H68" s="38">
        <f aca="true" t="shared" si="30" ref="H68:H103">IF(ISERROR(INDEX($B$14:$AN$49,MATCH(F68,$AD$14:$AD$49,0),4)),"",INDEX($B$14:$AN$49,MATCH(F68,$AD$14:$AD$49,0),4))</f>
      </c>
      <c r="I68" s="38">
        <f aca="true" t="shared" si="31" ref="I68:I103">IF(ISERROR(INDEX($B$14:$AN$49,MATCH(F68,$AD$14:$AD$49,0),6)),"",INDEX($B$14:$AN$49,MATCH(F68,$AD$14:$AD$49,0),6))</f>
      </c>
      <c r="J68" s="40"/>
      <c r="K68" s="38">
        <f aca="true" t="shared" si="32" ref="K68:K100">IF(ISERROR(INDEX($B$14:$AN$49,MATCH(F68,$AF$14:$AF$49,0),4)),"",INDEX($B$14:$AN$49,MATCH(F68,$AF$14:$AF$49,0),4))</f>
      </c>
      <c r="L68" s="41">
        <f aca="true" t="shared" si="33" ref="L68:L103">IF(ISERROR(INDEX($B$14:$AN$49,MATCH(F68,$AF$14:$AF$49,0),6)),"",INDEX($B$14:$AN$49,MATCH(F68,$AF$14:$AF$49,0),6))</f>
      </c>
      <c r="M68" s="2"/>
      <c r="O68" s="56">
        <f t="shared" si="24"/>
      </c>
      <c r="P68" s="90"/>
      <c r="Q68" s="90"/>
      <c r="R68" s="90"/>
      <c r="S68" s="50">
        <f t="shared" si="16"/>
      </c>
      <c r="T68" s="50">
        <f t="shared" si="17"/>
      </c>
      <c r="U68" s="50">
        <f t="shared" si="18"/>
      </c>
      <c r="V68" s="49">
        <f t="shared" si="25"/>
      </c>
      <c r="W68" s="50">
        <f t="shared" si="19"/>
      </c>
      <c r="X68" s="50">
        <f t="shared" si="20"/>
      </c>
      <c r="Y68" s="57">
        <f t="shared" si="21"/>
      </c>
      <c r="Z68" s="1"/>
      <c r="AA68" s="1"/>
      <c r="AB68" s="1"/>
      <c r="AC68" s="1"/>
      <c r="AD68" s="1"/>
      <c r="AE68" s="1"/>
      <c r="AF68" s="1"/>
    </row>
    <row r="69" spans="2:32" ht="17.25">
      <c r="B69" s="37">
        <f aca="true" t="shared" si="34" ref="B69:B103">IF(OR(B68="Repos",B68&lt;$G$56),IF(B68="Repos",IF(B68="Repos",B67+1,B68+1),"Repos"),"")</f>
      </c>
      <c r="C69" s="38">
        <f t="shared" si="26"/>
      </c>
      <c r="D69" s="38">
        <f t="shared" si="27"/>
      </c>
      <c r="E69" s="38">
        <f t="shared" si="28"/>
      </c>
      <c r="F69" s="42">
        <f>IF(OR(F68="Repos",F68&lt;$G$57),IF(F68="Repos",IF(F68="Repos",F67+1,F68+1),"Repos"),"")</f>
      </c>
      <c r="G69" s="38">
        <f t="shared" si="29"/>
      </c>
      <c r="H69" s="38">
        <f t="shared" si="30"/>
      </c>
      <c r="I69" s="38">
        <f t="shared" si="31"/>
      </c>
      <c r="J69" s="40"/>
      <c r="K69" s="38">
        <f t="shared" si="32"/>
      </c>
      <c r="L69" s="41">
        <f t="shared" si="33"/>
      </c>
      <c r="M69" s="2"/>
      <c r="O69" s="56">
        <f t="shared" si="24"/>
      </c>
      <c r="P69" s="90"/>
      <c r="Q69" s="90"/>
      <c r="R69" s="90"/>
      <c r="S69" s="50">
        <f t="shared" si="16"/>
      </c>
      <c r="T69" s="50">
        <f t="shared" si="17"/>
      </c>
      <c r="U69" s="50">
        <f t="shared" si="18"/>
      </c>
      <c r="V69" s="49">
        <f t="shared" si="25"/>
      </c>
      <c r="W69" s="50">
        <f t="shared" si="19"/>
      </c>
      <c r="X69" s="50">
        <f t="shared" si="20"/>
      </c>
      <c r="Y69" s="57">
        <f t="shared" si="21"/>
      </c>
      <c r="Z69" s="1"/>
      <c r="AA69" s="1"/>
      <c r="AB69" s="1"/>
      <c r="AC69" s="1"/>
      <c r="AD69" s="1"/>
      <c r="AE69" s="1"/>
      <c r="AF69" s="1"/>
    </row>
    <row r="70" spans="2:32" ht="17.25">
      <c r="B70" s="37">
        <f t="shared" si="34"/>
      </c>
      <c r="C70" s="38">
        <f t="shared" si="26"/>
      </c>
      <c r="D70" s="38">
        <f t="shared" si="27"/>
      </c>
      <c r="E70" s="38">
        <f t="shared" si="28"/>
      </c>
      <c r="F70" s="42">
        <f aca="true" t="shared" si="35" ref="F70:F103">IF(OR(F69="Repos",F69&lt;$G$57),IF(F69="Repos",IF(F69="Repos",F68+1,F69+1),"Repos"),"")</f>
      </c>
      <c r="G70" s="38">
        <f t="shared" si="29"/>
      </c>
      <c r="H70" s="38">
        <f t="shared" si="30"/>
      </c>
      <c r="I70" s="38">
        <f t="shared" si="31"/>
      </c>
      <c r="J70" s="40"/>
      <c r="K70" s="38">
        <f t="shared" si="32"/>
      </c>
      <c r="L70" s="41">
        <f t="shared" si="33"/>
      </c>
      <c r="M70" s="2"/>
      <c r="O70" s="56">
        <f t="shared" si="24"/>
      </c>
      <c r="P70" s="90"/>
      <c r="Q70" s="90"/>
      <c r="R70" s="90"/>
      <c r="S70" s="50">
        <f t="shared" si="16"/>
      </c>
      <c r="T70" s="50">
        <f t="shared" si="17"/>
      </c>
      <c r="U70" s="50">
        <f t="shared" si="18"/>
      </c>
      <c r="V70" s="49">
        <f t="shared" si="25"/>
      </c>
      <c r="W70" s="50">
        <f t="shared" si="19"/>
      </c>
      <c r="X70" s="50">
        <f t="shared" si="20"/>
      </c>
      <c r="Y70" s="57">
        <f t="shared" si="21"/>
      </c>
      <c r="Z70" s="1"/>
      <c r="AA70" s="1"/>
      <c r="AB70" s="1"/>
      <c r="AC70" s="1"/>
      <c r="AD70" s="1"/>
      <c r="AE70" s="1"/>
      <c r="AF70" s="1"/>
    </row>
    <row r="71" spans="2:32" ht="17.25">
      <c r="B71" s="37">
        <f t="shared" si="34"/>
      </c>
      <c r="C71" s="38">
        <f t="shared" si="26"/>
      </c>
      <c r="D71" s="38">
        <f t="shared" si="27"/>
      </c>
      <c r="E71" s="38">
        <f t="shared" si="28"/>
      </c>
      <c r="F71" s="42">
        <f t="shared" si="35"/>
      </c>
      <c r="G71" s="38">
        <f t="shared" si="29"/>
      </c>
      <c r="H71" s="38">
        <f t="shared" si="30"/>
      </c>
      <c r="I71" s="38">
        <f t="shared" si="31"/>
      </c>
      <c r="J71" s="40"/>
      <c r="K71" s="38">
        <f t="shared" si="32"/>
      </c>
      <c r="L71" s="41">
        <f t="shared" si="33"/>
      </c>
      <c r="M71" s="2"/>
      <c r="O71" s="56">
        <f t="shared" si="24"/>
      </c>
      <c r="P71" s="90"/>
      <c r="Q71" s="90"/>
      <c r="R71" s="90"/>
      <c r="S71" s="50">
        <f t="shared" si="16"/>
      </c>
      <c r="T71" s="50">
        <f t="shared" si="17"/>
      </c>
      <c r="U71" s="50">
        <f t="shared" si="18"/>
      </c>
      <c r="V71" s="49">
        <f t="shared" si="25"/>
      </c>
      <c r="W71" s="50">
        <f t="shared" si="19"/>
      </c>
      <c r="X71" s="50">
        <f t="shared" si="20"/>
      </c>
      <c r="Y71" s="57">
        <f t="shared" si="21"/>
      </c>
      <c r="Z71" s="1"/>
      <c r="AA71" s="1"/>
      <c r="AB71" s="1"/>
      <c r="AC71" s="1"/>
      <c r="AD71" s="1"/>
      <c r="AE71" s="1"/>
      <c r="AF71" s="1"/>
    </row>
    <row r="72" spans="2:32" ht="17.25">
      <c r="B72" s="37">
        <f t="shared" si="34"/>
      </c>
      <c r="C72" s="38">
        <f t="shared" si="26"/>
      </c>
      <c r="D72" s="38">
        <f t="shared" si="27"/>
      </c>
      <c r="E72" s="38">
        <f t="shared" si="28"/>
      </c>
      <c r="F72" s="42">
        <f t="shared" si="35"/>
      </c>
      <c r="G72" s="38">
        <f t="shared" si="29"/>
      </c>
      <c r="H72" s="38">
        <f t="shared" si="30"/>
      </c>
      <c r="I72" s="38">
        <f t="shared" si="31"/>
      </c>
      <c r="J72" s="40"/>
      <c r="K72" s="38">
        <f t="shared" si="32"/>
      </c>
      <c r="L72" s="41">
        <f t="shared" si="33"/>
      </c>
      <c r="M72" s="2"/>
      <c r="O72" s="56">
        <f t="shared" si="24"/>
      </c>
      <c r="P72" s="90"/>
      <c r="Q72" s="90"/>
      <c r="R72" s="90"/>
      <c r="S72" s="50">
        <f t="shared" si="16"/>
      </c>
      <c r="T72" s="50">
        <f t="shared" si="17"/>
      </c>
      <c r="U72" s="50">
        <f t="shared" si="18"/>
      </c>
      <c r="V72" s="49">
        <f t="shared" si="25"/>
      </c>
      <c r="W72" s="50">
        <f t="shared" si="19"/>
      </c>
      <c r="X72" s="50">
        <f t="shared" si="20"/>
      </c>
      <c r="Y72" s="57">
        <f t="shared" si="21"/>
      </c>
      <c r="Z72" s="1"/>
      <c r="AA72" s="1"/>
      <c r="AB72" s="1"/>
      <c r="AC72" s="1"/>
      <c r="AD72" s="1"/>
      <c r="AE72" s="1"/>
      <c r="AF72" s="1"/>
    </row>
    <row r="73" spans="2:32" ht="17.25">
      <c r="B73" s="37">
        <f t="shared" si="34"/>
      </c>
      <c r="C73" s="38">
        <f t="shared" si="26"/>
      </c>
      <c r="D73" s="38">
        <f t="shared" si="27"/>
      </c>
      <c r="E73" s="38">
        <f t="shared" si="28"/>
      </c>
      <c r="F73" s="42">
        <f t="shared" si="35"/>
      </c>
      <c r="G73" s="38">
        <f t="shared" si="29"/>
      </c>
      <c r="H73" s="38">
        <f t="shared" si="30"/>
      </c>
      <c r="I73" s="38">
        <f t="shared" si="31"/>
      </c>
      <c r="J73" s="40"/>
      <c r="K73" s="38">
        <f t="shared" si="32"/>
      </c>
      <c r="L73" s="41">
        <f t="shared" si="33"/>
      </c>
      <c r="M73" s="2"/>
      <c r="O73" s="56">
        <f t="shared" si="24"/>
      </c>
      <c r="P73" s="90"/>
      <c r="Q73" s="90"/>
      <c r="R73" s="90"/>
      <c r="S73" s="50">
        <f t="shared" si="16"/>
      </c>
      <c r="T73" s="50">
        <f t="shared" si="17"/>
      </c>
      <c r="U73" s="50">
        <f t="shared" si="18"/>
      </c>
      <c r="V73" s="49">
        <f t="shared" si="25"/>
      </c>
      <c r="W73" s="50">
        <f t="shared" si="19"/>
      </c>
      <c r="X73" s="50">
        <f t="shared" si="20"/>
      </c>
      <c r="Y73" s="57">
        <f t="shared" si="21"/>
      </c>
      <c r="Z73" s="1"/>
      <c r="AA73" s="1"/>
      <c r="AB73" s="1"/>
      <c r="AC73" s="1"/>
      <c r="AD73" s="1"/>
      <c r="AE73" s="1"/>
      <c r="AF73" s="1"/>
    </row>
    <row r="74" spans="2:32" ht="17.25">
      <c r="B74" s="37">
        <f t="shared" si="34"/>
      </c>
      <c r="C74" s="38">
        <f t="shared" si="26"/>
      </c>
      <c r="D74" s="38">
        <f t="shared" si="27"/>
      </c>
      <c r="E74" s="38">
        <f t="shared" si="28"/>
      </c>
      <c r="F74" s="42">
        <f t="shared" si="35"/>
      </c>
      <c r="G74" s="38">
        <f t="shared" si="29"/>
      </c>
      <c r="H74" s="38">
        <f t="shared" si="30"/>
      </c>
      <c r="I74" s="38">
        <f t="shared" si="31"/>
      </c>
      <c r="J74" s="40"/>
      <c r="K74" s="38">
        <f t="shared" si="32"/>
      </c>
      <c r="L74" s="41">
        <f t="shared" si="33"/>
      </c>
      <c r="M74" s="2"/>
      <c r="O74" s="56">
        <f t="shared" si="24"/>
      </c>
      <c r="P74" s="90"/>
      <c r="Q74" s="90"/>
      <c r="R74" s="90"/>
      <c r="S74" s="50">
        <f t="shared" si="16"/>
      </c>
      <c r="T74" s="50">
        <f t="shared" si="17"/>
      </c>
      <c r="U74" s="50">
        <f t="shared" si="18"/>
      </c>
      <c r="V74" s="49">
        <f t="shared" si="25"/>
      </c>
      <c r="W74" s="50">
        <f t="shared" si="19"/>
      </c>
      <c r="X74" s="50">
        <f t="shared" si="20"/>
      </c>
      <c r="Y74" s="57">
        <f t="shared" si="21"/>
      </c>
      <c r="Z74" s="1"/>
      <c r="AA74" s="1"/>
      <c r="AB74" s="1"/>
      <c r="AC74" s="1"/>
      <c r="AD74" s="1"/>
      <c r="AE74" s="1"/>
      <c r="AF74" s="1"/>
    </row>
    <row r="75" spans="2:32" ht="17.25">
      <c r="B75" s="37">
        <f t="shared" si="34"/>
      </c>
      <c r="C75" s="38">
        <f t="shared" si="26"/>
      </c>
      <c r="D75" s="38">
        <f t="shared" si="27"/>
      </c>
      <c r="E75" s="38">
        <f t="shared" si="28"/>
      </c>
      <c r="F75" s="42">
        <f t="shared" si="35"/>
      </c>
      <c r="G75" s="38">
        <f t="shared" si="29"/>
      </c>
      <c r="H75" s="38">
        <f t="shared" si="30"/>
      </c>
      <c r="I75" s="38">
        <f t="shared" si="31"/>
      </c>
      <c r="J75" s="40"/>
      <c r="K75" s="38">
        <f t="shared" si="32"/>
      </c>
      <c r="L75" s="41">
        <f t="shared" si="33"/>
      </c>
      <c r="M75" s="2"/>
      <c r="O75" s="56">
        <f t="shared" si="24"/>
      </c>
      <c r="P75" s="90"/>
      <c r="Q75" s="90"/>
      <c r="R75" s="90"/>
      <c r="S75" s="50">
        <f t="shared" si="16"/>
      </c>
      <c r="T75" s="50">
        <f t="shared" si="17"/>
      </c>
      <c r="U75" s="50">
        <f t="shared" si="18"/>
      </c>
      <c r="V75" s="49">
        <f t="shared" si="25"/>
      </c>
      <c r="W75" s="50">
        <f t="shared" si="19"/>
      </c>
      <c r="X75" s="50">
        <f t="shared" si="20"/>
      </c>
      <c r="Y75" s="57">
        <f t="shared" si="21"/>
      </c>
      <c r="Z75" s="1"/>
      <c r="AA75" s="1"/>
      <c r="AB75" s="1"/>
      <c r="AC75" s="1"/>
      <c r="AD75" s="1"/>
      <c r="AE75" s="1"/>
      <c r="AF75" s="1"/>
    </row>
    <row r="76" spans="2:32" ht="17.25">
      <c r="B76" s="37">
        <f t="shared" si="34"/>
      </c>
      <c r="C76" s="38">
        <f t="shared" si="26"/>
      </c>
      <c r="D76" s="38">
        <f t="shared" si="27"/>
      </c>
      <c r="E76" s="38">
        <f t="shared" si="28"/>
      </c>
      <c r="F76" s="42">
        <f t="shared" si="35"/>
      </c>
      <c r="G76" s="38">
        <f t="shared" si="29"/>
      </c>
      <c r="H76" s="38">
        <f t="shared" si="30"/>
      </c>
      <c r="I76" s="38">
        <f t="shared" si="31"/>
      </c>
      <c r="J76" s="40"/>
      <c r="K76" s="38">
        <f t="shared" si="32"/>
      </c>
      <c r="L76" s="41">
        <f t="shared" si="33"/>
      </c>
      <c r="M76" s="2"/>
      <c r="O76" s="56">
        <f t="shared" si="24"/>
      </c>
      <c r="P76" s="90"/>
      <c r="Q76" s="90"/>
      <c r="R76" s="90"/>
      <c r="S76" s="50">
        <f t="shared" si="16"/>
      </c>
      <c r="T76" s="50">
        <f t="shared" si="17"/>
      </c>
      <c r="U76" s="50">
        <f t="shared" si="18"/>
      </c>
      <c r="V76" s="49">
        <f t="shared" si="25"/>
      </c>
      <c r="W76" s="50">
        <f t="shared" si="19"/>
      </c>
      <c r="X76" s="50">
        <f t="shared" si="20"/>
      </c>
      <c r="Y76" s="57">
        <f t="shared" si="21"/>
      </c>
      <c r="Z76" s="1"/>
      <c r="AA76" s="1"/>
      <c r="AB76" s="1"/>
      <c r="AC76" s="1"/>
      <c r="AD76" s="1"/>
      <c r="AE76" s="1"/>
      <c r="AF76" s="1"/>
    </row>
    <row r="77" spans="2:32" ht="18" thickBot="1">
      <c r="B77" s="37">
        <f t="shared" si="34"/>
      </c>
      <c r="C77" s="38">
        <f t="shared" si="26"/>
      </c>
      <c r="D77" s="38">
        <f t="shared" si="27"/>
      </c>
      <c r="E77" s="38">
        <f t="shared" si="28"/>
      </c>
      <c r="F77" s="42">
        <f t="shared" si="35"/>
      </c>
      <c r="G77" s="38">
        <f t="shared" si="29"/>
      </c>
      <c r="H77" s="38">
        <f t="shared" si="30"/>
      </c>
      <c r="I77" s="38">
        <f t="shared" si="31"/>
      </c>
      <c r="J77" s="40"/>
      <c r="K77" s="38">
        <f t="shared" si="32"/>
      </c>
      <c r="L77" s="41">
        <f t="shared" si="33"/>
      </c>
      <c r="M77" s="2"/>
      <c r="O77" s="58">
        <f t="shared" si="24"/>
      </c>
      <c r="P77" s="91"/>
      <c r="Q77" s="91"/>
      <c r="R77" s="91"/>
      <c r="S77" s="59">
        <f t="shared" si="16"/>
      </c>
      <c r="T77" s="59">
        <f t="shared" si="17"/>
      </c>
      <c r="U77" s="59">
        <f t="shared" si="18"/>
      </c>
      <c r="V77" s="60">
        <f t="shared" si="25"/>
      </c>
      <c r="W77" s="59">
        <f t="shared" si="19"/>
      </c>
      <c r="X77" s="59">
        <f t="shared" si="20"/>
      </c>
      <c r="Y77" s="61">
        <f t="shared" si="21"/>
      </c>
      <c r="Z77" s="1"/>
      <c r="AA77" s="1"/>
      <c r="AB77" s="1"/>
      <c r="AC77" s="1"/>
      <c r="AD77" s="1"/>
      <c r="AE77" s="1"/>
      <c r="AF77" s="1"/>
    </row>
    <row r="78" spans="2:32" ht="18" thickBot="1">
      <c r="B78" s="37">
        <f t="shared" si="34"/>
      </c>
      <c r="C78" s="38">
        <f t="shared" si="26"/>
      </c>
      <c r="D78" s="38">
        <f t="shared" si="27"/>
      </c>
      <c r="E78" s="38">
        <f t="shared" si="28"/>
      </c>
      <c r="F78" s="42">
        <f t="shared" si="35"/>
      </c>
      <c r="G78" s="38">
        <f t="shared" si="29"/>
      </c>
      <c r="H78" s="38">
        <f t="shared" si="30"/>
      </c>
      <c r="I78" s="38">
        <f t="shared" si="31"/>
      </c>
      <c r="J78" s="40"/>
      <c r="K78" s="38">
        <f t="shared" si="32"/>
      </c>
      <c r="L78" s="41">
        <f t="shared" si="33"/>
      </c>
      <c r="M78" s="2"/>
      <c r="Z78" s="1"/>
      <c r="AA78" s="1"/>
      <c r="AB78" s="1"/>
      <c r="AC78" s="1"/>
      <c r="AD78" s="1"/>
      <c r="AE78" s="1"/>
      <c r="AF78" s="1"/>
    </row>
    <row r="79" spans="2:32" ht="17.25" customHeight="1">
      <c r="B79" s="37">
        <f t="shared" si="34"/>
      </c>
      <c r="C79" s="38">
        <f t="shared" si="26"/>
      </c>
      <c r="D79" s="38">
        <f t="shared" si="27"/>
      </c>
      <c r="E79" s="38">
        <f t="shared" si="28"/>
      </c>
      <c r="F79" s="42">
        <f t="shared" si="35"/>
      </c>
      <c r="G79" s="38">
        <f t="shared" si="29"/>
      </c>
      <c r="H79" s="38">
        <f t="shared" si="30"/>
      </c>
      <c r="I79" s="38">
        <f t="shared" si="31"/>
      </c>
      <c r="J79" s="40"/>
      <c r="K79" s="38">
        <f t="shared" si="32"/>
      </c>
      <c r="L79" s="41">
        <f t="shared" si="33"/>
      </c>
      <c r="M79" s="2"/>
      <c r="O79" s="133" t="s">
        <v>31</v>
      </c>
      <c r="P79" s="134"/>
      <c r="Q79" s="134"/>
      <c r="R79" s="134"/>
      <c r="S79" s="134"/>
      <c r="T79" s="134"/>
      <c r="U79" s="134"/>
      <c r="V79" s="134"/>
      <c r="W79" s="134"/>
      <c r="X79" s="134"/>
      <c r="Y79" s="135"/>
      <c r="Z79" s="1"/>
      <c r="AA79" s="1"/>
      <c r="AB79" s="1"/>
      <c r="AC79" s="1"/>
      <c r="AD79" s="1"/>
      <c r="AE79" s="1"/>
      <c r="AF79" s="1"/>
    </row>
    <row r="80" spans="2:32" ht="17.25">
      <c r="B80" s="37">
        <f t="shared" si="34"/>
      </c>
      <c r="C80" s="38">
        <f t="shared" si="26"/>
      </c>
      <c r="D80" s="38">
        <f t="shared" si="27"/>
      </c>
      <c r="E80" s="38">
        <f t="shared" si="28"/>
      </c>
      <c r="F80" s="42">
        <f t="shared" si="35"/>
      </c>
      <c r="G80" s="38">
        <f t="shared" si="29"/>
      </c>
      <c r="H80" s="38">
        <f t="shared" si="30"/>
      </c>
      <c r="I80" s="38">
        <f t="shared" si="31"/>
      </c>
      <c r="J80" s="40"/>
      <c r="K80" s="38">
        <f t="shared" si="32"/>
      </c>
      <c r="L80" s="41">
        <f t="shared" si="33"/>
      </c>
      <c r="M80" s="2"/>
      <c r="O80" s="136"/>
      <c r="P80" s="137"/>
      <c r="Q80" s="137"/>
      <c r="R80" s="137"/>
      <c r="S80" s="137"/>
      <c r="T80" s="137"/>
      <c r="U80" s="137"/>
      <c r="V80" s="137"/>
      <c r="W80" s="137"/>
      <c r="X80" s="137"/>
      <c r="Y80" s="138"/>
      <c r="Z80" s="1"/>
      <c r="AA80" s="1"/>
      <c r="AB80" s="1"/>
      <c r="AC80" s="1"/>
      <c r="AD80" s="1"/>
      <c r="AE80" s="1"/>
      <c r="AF80" s="1"/>
    </row>
    <row r="81" spans="2:32" ht="17.25">
      <c r="B81" s="37">
        <f t="shared" si="34"/>
      </c>
      <c r="C81" s="38">
        <f t="shared" si="26"/>
      </c>
      <c r="D81" s="38">
        <f t="shared" si="27"/>
      </c>
      <c r="E81" s="38">
        <f t="shared" si="28"/>
      </c>
      <c r="F81" s="42">
        <f t="shared" si="35"/>
      </c>
      <c r="G81" s="38">
        <f t="shared" si="29"/>
      </c>
      <c r="H81" s="38">
        <f t="shared" si="30"/>
      </c>
      <c r="I81" s="38">
        <f t="shared" si="31"/>
      </c>
      <c r="J81" s="40"/>
      <c r="K81" s="38">
        <f t="shared" si="32"/>
      </c>
      <c r="L81" s="41">
        <f t="shared" si="33"/>
      </c>
      <c r="M81" s="2"/>
      <c r="O81" s="128">
        <f>IF($B$10=0,"",$B$10)</f>
      </c>
      <c r="P81" s="129"/>
      <c r="Q81" s="129"/>
      <c r="R81" s="129"/>
      <c r="S81" s="130"/>
      <c r="T81" s="130"/>
      <c r="U81" s="130"/>
      <c r="V81" s="131">
        <f>IF(B11=0,"",B11)</f>
      </c>
      <c r="W81" s="131"/>
      <c r="X81" s="131"/>
      <c r="Y81" s="132"/>
      <c r="Z81" s="1"/>
      <c r="AA81" s="1"/>
      <c r="AB81" s="1"/>
      <c r="AC81" s="1"/>
      <c r="AD81" s="1"/>
      <c r="AE81" s="1"/>
      <c r="AF81" s="1"/>
    </row>
    <row r="82" spans="2:32" ht="22.5" customHeight="1">
      <c r="B82" s="37">
        <f t="shared" si="34"/>
      </c>
      <c r="C82" s="38">
        <f t="shared" si="26"/>
      </c>
      <c r="D82" s="38">
        <f t="shared" si="27"/>
      </c>
      <c r="E82" s="38">
        <f t="shared" si="28"/>
      </c>
      <c r="F82" s="42">
        <f t="shared" si="35"/>
      </c>
      <c r="G82" s="38">
        <f t="shared" si="29"/>
      </c>
      <c r="H82" s="38">
        <f t="shared" si="30"/>
      </c>
      <c r="I82" s="38">
        <f t="shared" si="31"/>
      </c>
      <c r="J82" s="40"/>
      <c r="K82" s="38">
        <f t="shared" si="32"/>
      </c>
      <c r="L82" s="41">
        <f t="shared" si="33"/>
      </c>
      <c r="M82" s="2"/>
      <c r="O82" s="33" t="s">
        <v>27</v>
      </c>
      <c r="P82" s="92"/>
      <c r="Q82" s="92"/>
      <c r="R82" s="92"/>
      <c r="S82" s="34" t="s">
        <v>33</v>
      </c>
      <c r="T82" s="34" t="s">
        <v>2</v>
      </c>
      <c r="U82" s="34" t="s">
        <v>30</v>
      </c>
      <c r="V82" s="48" t="s">
        <v>27</v>
      </c>
      <c r="W82" s="48" t="s">
        <v>33</v>
      </c>
      <c r="X82" s="48" t="s">
        <v>2</v>
      </c>
      <c r="Y82" s="55" t="s">
        <v>30</v>
      </c>
      <c r="Z82" s="1"/>
      <c r="AA82" s="1"/>
      <c r="AB82" s="1"/>
      <c r="AC82" s="1"/>
      <c r="AD82" s="1"/>
      <c r="AE82" s="1"/>
      <c r="AF82" s="1"/>
    </row>
    <row r="83" spans="2:32" ht="17.25">
      <c r="B83" s="37">
        <f t="shared" si="34"/>
      </c>
      <c r="C83" s="38">
        <f t="shared" si="26"/>
      </c>
      <c r="D83" s="38">
        <f t="shared" si="27"/>
      </c>
      <c r="E83" s="38">
        <f t="shared" si="28"/>
      </c>
      <c r="F83" s="42">
        <f t="shared" si="35"/>
      </c>
      <c r="G83" s="38">
        <f t="shared" si="29"/>
      </c>
      <c r="H83" s="38">
        <f t="shared" si="30"/>
      </c>
      <c r="I83" s="38">
        <f t="shared" si="31"/>
      </c>
      <c r="J83" s="40"/>
      <c r="K83" s="38">
        <f t="shared" si="32"/>
      </c>
      <c r="L83" s="41">
        <f t="shared" si="33"/>
      </c>
      <c r="M83" s="2"/>
      <c r="O83" s="56">
        <f>IF(ISBLANK(B10),"",1)</f>
      </c>
      <c r="P83" s="90"/>
      <c r="Q83" s="90"/>
      <c r="R83" s="90"/>
      <c r="S83" s="50">
        <f aca="true" t="shared" si="36" ref="S83:S103">IF(O83="Repos",IF(U84-U82-T82&lt;0,"00:00",U84-U82-T82),IF(ISERROR(INDEX($B$14:$AN$49,MATCH(O83,$AL$14:$AL$49,0),2)),"",INDEX($B$14:$AN$49,MATCH(O83,$AL$14:$AL$49,0),2)))</f>
      </c>
      <c r="T83" s="50">
        <f aca="true" t="shared" si="37" ref="T83:T103">IF(ISERROR(INDEX($B$14:$AN$49,MATCH(O83,$AL$14:$AL$49,0),4)),"",INDEX($B$14:$AN$49,MATCH(O83,$AL$14:$AL$49,0),4))</f>
      </c>
      <c r="U83" s="50">
        <f aca="true" t="shared" si="38" ref="U83:U103">IF(ISERROR(INDEX($B$14:$AN$49,MATCH(O83,$AL$14:$AL$49,0),6)),"",INDEX($B$14:$AN$49,MATCH(O83,$AL$14:$AL$49,0),6))</f>
      </c>
      <c r="V83" s="49">
        <f>IF(ISBLANK(B11),"",1)</f>
      </c>
      <c r="W83" s="50">
        <f aca="true" t="shared" si="39" ref="W83:W103">IF(V83="Repos",IF(Y84-Y82-X82&lt;0,"00:00",Y84-Y82-X82),IF(ISERROR(INDEX($B$14:$AN$49,MATCH(V83,$AN$14:$AN$49,0),2)),"",INDEX($B$14:$AN$49,MATCH(V83,$AN$14:$AN$49,0),2)))</f>
      </c>
      <c r="X83" s="50">
        <f aca="true" t="shared" si="40" ref="X83:X103">IF(ISERROR(INDEX($B$14:$AN$49,MATCH(V83,$AN$14:$AN$49,0),4)),"",INDEX($B$14:$AN$49,MATCH(V83,$AN$14:$AN$49,0),4))</f>
      </c>
      <c r="Y83" s="57">
        <f aca="true" t="shared" si="41" ref="Y83:Y103">IF(ISERROR(INDEX($B$14:$AN$49,MATCH(V83,$AN$14:$AN$49,0),6)),"",INDEX($B$14:$AN$49,MATCH(V83,$AN$14:$AN$49,0),6))</f>
      </c>
      <c r="Z83" s="1"/>
      <c r="AA83" s="1"/>
      <c r="AB83" s="1"/>
      <c r="AC83" s="1"/>
      <c r="AD83" s="1"/>
      <c r="AE83" s="1"/>
      <c r="AF83" s="1"/>
    </row>
    <row r="84" spans="2:32" ht="17.25">
      <c r="B84" s="37">
        <f t="shared" si="34"/>
      </c>
      <c r="C84" s="38">
        <f t="shared" si="26"/>
      </c>
      <c r="D84" s="38">
        <f t="shared" si="27"/>
      </c>
      <c r="E84" s="38">
        <f t="shared" si="28"/>
      </c>
      <c r="F84" s="42">
        <f t="shared" si="35"/>
      </c>
      <c r="G84" s="38">
        <f t="shared" si="29"/>
      </c>
      <c r="H84" s="38">
        <f t="shared" si="30"/>
      </c>
      <c r="I84" s="38">
        <f t="shared" si="31"/>
      </c>
      <c r="J84" s="40"/>
      <c r="K84" s="38">
        <f t="shared" si="32"/>
      </c>
      <c r="L84" s="41">
        <f t="shared" si="33"/>
      </c>
      <c r="M84" s="2"/>
      <c r="O84" s="56">
        <f>IF(OR(O83="Repos",O83&lt;$G$60),IF(O83="Repos",IF(O83="Repos",O82+1,O83+1),"Repos"),"")</f>
      </c>
      <c r="P84" s="90"/>
      <c r="Q84" s="90"/>
      <c r="R84" s="90"/>
      <c r="S84" s="50">
        <f t="shared" si="36"/>
      </c>
      <c r="T84" s="50">
        <f t="shared" si="37"/>
      </c>
      <c r="U84" s="50">
        <f t="shared" si="38"/>
      </c>
      <c r="V84" s="49">
        <f>IF(OR(V83="Repos",V83&lt;$G$61),IF(V83="Repos",IF(V83="Repos",V82+1,V83+1),"Repos"),"")</f>
      </c>
      <c r="W84" s="50">
        <f t="shared" si="39"/>
      </c>
      <c r="X84" s="50">
        <f t="shared" si="40"/>
      </c>
      <c r="Y84" s="57">
        <f t="shared" si="41"/>
      </c>
      <c r="Z84" s="1"/>
      <c r="AA84" s="1"/>
      <c r="AB84" s="1"/>
      <c r="AC84" s="1"/>
      <c r="AD84" s="1"/>
      <c r="AE84" s="1"/>
      <c r="AF84" s="1"/>
    </row>
    <row r="85" spans="2:32" ht="17.25">
      <c r="B85" s="37">
        <f t="shared" si="34"/>
      </c>
      <c r="C85" s="38">
        <f t="shared" si="26"/>
      </c>
      <c r="D85" s="38">
        <f t="shared" si="27"/>
      </c>
      <c r="E85" s="38">
        <f t="shared" si="28"/>
      </c>
      <c r="F85" s="42">
        <f t="shared" si="35"/>
      </c>
      <c r="G85" s="38">
        <f t="shared" si="29"/>
      </c>
      <c r="H85" s="38">
        <f t="shared" si="30"/>
      </c>
      <c r="I85" s="38">
        <f t="shared" si="31"/>
      </c>
      <c r="J85" s="40"/>
      <c r="K85" s="38">
        <f t="shared" si="32"/>
      </c>
      <c r="L85" s="41">
        <f t="shared" si="33"/>
      </c>
      <c r="M85" s="2"/>
      <c r="O85" s="56">
        <f aca="true" t="shared" si="42" ref="O85:O103">IF(OR(O84="Repos",O84&lt;$G$60),IF(O84="Repos",IF(O84="Repos",O83+1,O84+1),"Repos"),"")</f>
      </c>
      <c r="P85" s="90"/>
      <c r="Q85" s="90"/>
      <c r="R85" s="90"/>
      <c r="S85" s="50">
        <f t="shared" si="36"/>
      </c>
      <c r="T85" s="50">
        <f t="shared" si="37"/>
      </c>
      <c r="U85" s="50">
        <f t="shared" si="38"/>
      </c>
      <c r="V85" s="49">
        <f aca="true" t="shared" si="43" ref="V85:V103">IF(OR(V84="Repos",V84&lt;$G$61),IF(V84="Repos",IF(V84="Repos",V83+1,V84+1),"Repos"),"")</f>
      </c>
      <c r="W85" s="50">
        <f t="shared" si="39"/>
      </c>
      <c r="X85" s="50">
        <f t="shared" si="40"/>
      </c>
      <c r="Y85" s="57">
        <f t="shared" si="41"/>
      </c>
      <c r="Z85" s="1"/>
      <c r="AA85" s="1"/>
      <c r="AB85" s="1"/>
      <c r="AC85" s="1"/>
      <c r="AD85" s="1"/>
      <c r="AE85" s="1"/>
      <c r="AF85" s="1"/>
    </row>
    <row r="86" spans="2:32" ht="17.25">
      <c r="B86" s="37">
        <f t="shared" si="34"/>
      </c>
      <c r="C86" s="38">
        <f t="shared" si="26"/>
      </c>
      <c r="D86" s="38">
        <f t="shared" si="27"/>
      </c>
      <c r="E86" s="38">
        <f t="shared" si="28"/>
      </c>
      <c r="F86" s="42">
        <f t="shared" si="35"/>
      </c>
      <c r="G86" s="38">
        <f t="shared" si="29"/>
      </c>
      <c r="H86" s="38">
        <f t="shared" si="30"/>
      </c>
      <c r="I86" s="38">
        <f t="shared" si="31"/>
      </c>
      <c r="J86" s="40"/>
      <c r="K86" s="38">
        <f t="shared" si="32"/>
      </c>
      <c r="L86" s="41">
        <f t="shared" si="33"/>
      </c>
      <c r="M86" s="2"/>
      <c r="O86" s="56">
        <f t="shared" si="42"/>
      </c>
      <c r="P86" s="90"/>
      <c r="Q86" s="90"/>
      <c r="R86" s="90"/>
      <c r="S86" s="50">
        <f t="shared" si="36"/>
      </c>
      <c r="T86" s="50">
        <f t="shared" si="37"/>
      </c>
      <c r="U86" s="50">
        <f t="shared" si="38"/>
      </c>
      <c r="V86" s="49">
        <f t="shared" si="43"/>
      </c>
      <c r="W86" s="50">
        <f t="shared" si="39"/>
      </c>
      <c r="X86" s="50">
        <f t="shared" si="40"/>
      </c>
      <c r="Y86" s="57">
        <f t="shared" si="41"/>
      </c>
      <c r="Z86" s="1"/>
      <c r="AA86" s="1"/>
      <c r="AB86" s="1"/>
      <c r="AC86" s="1"/>
      <c r="AD86" s="1"/>
      <c r="AE86" s="1"/>
      <c r="AF86" s="1"/>
    </row>
    <row r="87" spans="2:32" ht="17.25">
      <c r="B87" s="37">
        <f t="shared" si="34"/>
      </c>
      <c r="C87" s="38">
        <f t="shared" si="26"/>
      </c>
      <c r="D87" s="38">
        <f t="shared" si="27"/>
      </c>
      <c r="E87" s="38">
        <f t="shared" si="28"/>
      </c>
      <c r="F87" s="42">
        <f t="shared" si="35"/>
      </c>
      <c r="G87" s="38">
        <f t="shared" si="29"/>
      </c>
      <c r="H87" s="38">
        <f t="shared" si="30"/>
      </c>
      <c r="I87" s="38">
        <f t="shared" si="31"/>
      </c>
      <c r="J87" s="40"/>
      <c r="K87" s="38">
        <f t="shared" si="32"/>
      </c>
      <c r="L87" s="41">
        <f t="shared" si="33"/>
      </c>
      <c r="M87" s="2"/>
      <c r="O87" s="56">
        <f t="shared" si="42"/>
      </c>
      <c r="P87" s="90"/>
      <c r="Q87" s="90"/>
      <c r="R87" s="90"/>
      <c r="S87" s="50">
        <f t="shared" si="36"/>
      </c>
      <c r="T87" s="50">
        <f t="shared" si="37"/>
      </c>
      <c r="U87" s="50">
        <f t="shared" si="38"/>
      </c>
      <c r="V87" s="49">
        <f t="shared" si="43"/>
      </c>
      <c r="W87" s="50">
        <f t="shared" si="39"/>
      </c>
      <c r="X87" s="50">
        <f t="shared" si="40"/>
      </c>
      <c r="Y87" s="57">
        <f t="shared" si="41"/>
      </c>
      <c r="Z87" s="1"/>
      <c r="AA87" s="1"/>
      <c r="AB87" s="1"/>
      <c r="AC87" s="1"/>
      <c r="AD87" s="1"/>
      <c r="AE87" s="1"/>
      <c r="AF87" s="1"/>
    </row>
    <row r="88" spans="2:32" ht="17.25">
      <c r="B88" s="37">
        <f t="shared" si="34"/>
      </c>
      <c r="C88" s="38">
        <f t="shared" si="26"/>
      </c>
      <c r="D88" s="38">
        <f t="shared" si="27"/>
      </c>
      <c r="E88" s="38">
        <f t="shared" si="28"/>
      </c>
      <c r="F88" s="42">
        <f t="shared" si="35"/>
      </c>
      <c r="G88" s="38">
        <f t="shared" si="29"/>
      </c>
      <c r="H88" s="38">
        <f t="shared" si="30"/>
      </c>
      <c r="I88" s="38">
        <f t="shared" si="31"/>
      </c>
      <c r="J88" s="40"/>
      <c r="K88" s="38">
        <f t="shared" si="32"/>
      </c>
      <c r="L88" s="41">
        <f t="shared" si="33"/>
      </c>
      <c r="M88" s="2"/>
      <c r="O88" s="56">
        <f t="shared" si="42"/>
      </c>
      <c r="P88" s="90"/>
      <c r="Q88" s="90"/>
      <c r="R88" s="90"/>
      <c r="S88" s="50">
        <f t="shared" si="36"/>
      </c>
      <c r="T88" s="50">
        <f t="shared" si="37"/>
      </c>
      <c r="U88" s="50">
        <f t="shared" si="38"/>
      </c>
      <c r="V88" s="49">
        <f t="shared" si="43"/>
      </c>
      <c r="W88" s="50">
        <f t="shared" si="39"/>
      </c>
      <c r="X88" s="50">
        <f t="shared" si="40"/>
      </c>
      <c r="Y88" s="57">
        <f t="shared" si="41"/>
      </c>
      <c r="Z88" s="1"/>
      <c r="AA88" s="1"/>
      <c r="AB88" s="1"/>
      <c r="AC88" s="1"/>
      <c r="AD88" s="1"/>
      <c r="AE88" s="1"/>
      <c r="AF88" s="1"/>
    </row>
    <row r="89" spans="2:32" ht="17.25">
      <c r="B89" s="37">
        <f t="shared" si="34"/>
      </c>
      <c r="C89" s="38">
        <f t="shared" si="26"/>
      </c>
      <c r="D89" s="38">
        <f t="shared" si="27"/>
      </c>
      <c r="E89" s="38">
        <f t="shared" si="28"/>
      </c>
      <c r="F89" s="42">
        <f t="shared" si="35"/>
      </c>
      <c r="G89" s="38">
        <f t="shared" si="29"/>
      </c>
      <c r="H89" s="38">
        <f t="shared" si="30"/>
      </c>
      <c r="I89" s="38">
        <f t="shared" si="31"/>
      </c>
      <c r="J89" s="40"/>
      <c r="K89" s="38">
        <f t="shared" si="32"/>
      </c>
      <c r="L89" s="41">
        <f t="shared" si="33"/>
      </c>
      <c r="M89" s="2"/>
      <c r="O89" s="56">
        <f t="shared" si="42"/>
      </c>
      <c r="P89" s="90"/>
      <c r="Q89" s="90"/>
      <c r="R89" s="90"/>
      <c r="S89" s="50">
        <f t="shared" si="36"/>
      </c>
      <c r="T89" s="50">
        <f t="shared" si="37"/>
      </c>
      <c r="U89" s="50">
        <f t="shared" si="38"/>
      </c>
      <c r="V89" s="49">
        <f t="shared" si="43"/>
      </c>
      <c r="W89" s="50">
        <f t="shared" si="39"/>
      </c>
      <c r="X89" s="50">
        <f t="shared" si="40"/>
      </c>
      <c r="Y89" s="57">
        <f t="shared" si="41"/>
      </c>
      <c r="Z89" s="1"/>
      <c r="AA89" s="1"/>
      <c r="AB89" s="1"/>
      <c r="AC89" s="1"/>
      <c r="AD89" s="1"/>
      <c r="AE89" s="1"/>
      <c r="AF89" s="1"/>
    </row>
    <row r="90" spans="2:32" ht="17.25">
      <c r="B90" s="37">
        <f t="shared" si="34"/>
      </c>
      <c r="C90" s="38">
        <f t="shared" si="26"/>
      </c>
      <c r="D90" s="38">
        <f t="shared" si="27"/>
      </c>
      <c r="E90" s="38">
        <f t="shared" si="28"/>
      </c>
      <c r="F90" s="42">
        <f t="shared" si="35"/>
      </c>
      <c r="G90" s="38">
        <f t="shared" si="29"/>
      </c>
      <c r="H90" s="38">
        <f t="shared" si="30"/>
      </c>
      <c r="I90" s="38">
        <f t="shared" si="31"/>
      </c>
      <c r="J90" s="40"/>
      <c r="K90" s="38">
        <f t="shared" si="32"/>
      </c>
      <c r="L90" s="41">
        <f t="shared" si="33"/>
      </c>
      <c r="M90" s="2"/>
      <c r="O90" s="56">
        <f t="shared" si="42"/>
      </c>
      <c r="P90" s="90"/>
      <c r="Q90" s="90"/>
      <c r="R90" s="90"/>
      <c r="S90" s="50">
        <f t="shared" si="36"/>
      </c>
      <c r="T90" s="50">
        <f t="shared" si="37"/>
      </c>
      <c r="U90" s="50">
        <f t="shared" si="38"/>
      </c>
      <c r="V90" s="49">
        <f t="shared" si="43"/>
      </c>
      <c r="W90" s="50">
        <f t="shared" si="39"/>
      </c>
      <c r="X90" s="50">
        <f t="shared" si="40"/>
      </c>
      <c r="Y90" s="57">
        <f t="shared" si="41"/>
      </c>
      <c r="Z90" s="1"/>
      <c r="AA90" s="1"/>
      <c r="AB90" s="1"/>
      <c r="AC90" s="1"/>
      <c r="AD90" s="1"/>
      <c r="AE90" s="1"/>
      <c r="AF90" s="1"/>
    </row>
    <row r="91" spans="2:32" ht="17.25">
      <c r="B91" s="37">
        <f t="shared" si="34"/>
      </c>
      <c r="C91" s="38">
        <f t="shared" si="26"/>
      </c>
      <c r="D91" s="38">
        <f t="shared" si="27"/>
      </c>
      <c r="E91" s="38">
        <f t="shared" si="28"/>
      </c>
      <c r="F91" s="42">
        <f t="shared" si="35"/>
      </c>
      <c r="G91" s="38">
        <f t="shared" si="29"/>
      </c>
      <c r="H91" s="38">
        <f t="shared" si="30"/>
      </c>
      <c r="I91" s="38">
        <f t="shared" si="31"/>
      </c>
      <c r="J91" s="40"/>
      <c r="K91" s="38">
        <f t="shared" si="32"/>
      </c>
      <c r="L91" s="41">
        <f t="shared" si="33"/>
      </c>
      <c r="M91" s="2"/>
      <c r="O91" s="56">
        <f t="shared" si="42"/>
      </c>
      <c r="P91" s="90"/>
      <c r="Q91" s="90"/>
      <c r="R91" s="90"/>
      <c r="S91" s="50">
        <f t="shared" si="36"/>
      </c>
      <c r="T91" s="50">
        <f t="shared" si="37"/>
      </c>
      <c r="U91" s="50">
        <f t="shared" si="38"/>
      </c>
      <c r="V91" s="49">
        <f t="shared" si="43"/>
      </c>
      <c r="W91" s="50">
        <f t="shared" si="39"/>
      </c>
      <c r="X91" s="50">
        <f t="shared" si="40"/>
      </c>
      <c r="Y91" s="57">
        <f t="shared" si="41"/>
      </c>
      <c r="Z91" s="1"/>
      <c r="AA91" s="1"/>
      <c r="AB91" s="1"/>
      <c r="AC91" s="1"/>
      <c r="AD91" s="1"/>
      <c r="AE91" s="1"/>
      <c r="AF91" s="1"/>
    </row>
    <row r="92" spans="2:32" ht="17.25">
      <c r="B92" s="37">
        <f t="shared" si="34"/>
      </c>
      <c r="C92" s="38">
        <f t="shared" si="26"/>
      </c>
      <c r="D92" s="38">
        <f t="shared" si="27"/>
      </c>
      <c r="E92" s="38">
        <f t="shared" si="28"/>
      </c>
      <c r="F92" s="42">
        <f t="shared" si="35"/>
      </c>
      <c r="G92" s="38">
        <f t="shared" si="29"/>
      </c>
      <c r="H92" s="38">
        <f t="shared" si="30"/>
      </c>
      <c r="I92" s="38">
        <f t="shared" si="31"/>
      </c>
      <c r="J92" s="40"/>
      <c r="K92" s="38">
        <f t="shared" si="32"/>
      </c>
      <c r="L92" s="41">
        <f t="shared" si="33"/>
      </c>
      <c r="M92" s="2"/>
      <c r="O92" s="56">
        <f t="shared" si="42"/>
      </c>
      <c r="P92" s="90"/>
      <c r="Q92" s="90"/>
      <c r="R92" s="90"/>
      <c r="S92" s="50">
        <f t="shared" si="36"/>
      </c>
      <c r="T92" s="50">
        <f t="shared" si="37"/>
      </c>
      <c r="U92" s="50">
        <f t="shared" si="38"/>
      </c>
      <c r="V92" s="49">
        <f t="shared" si="43"/>
      </c>
      <c r="W92" s="50">
        <f t="shared" si="39"/>
      </c>
      <c r="X92" s="50">
        <f t="shared" si="40"/>
      </c>
      <c r="Y92" s="57">
        <f t="shared" si="41"/>
      </c>
      <c r="Z92" s="1"/>
      <c r="AA92" s="1"/>
      <c r="AB92" s="1"/>
      <c r="AC92" s="1"/>
      <c r="AD92" s="1"/>
      <c r="AE92" s="1"/>
      <c r="AF92" s="1"/>
    </row>
    <row r="93" spans="2:32" ht="17.25">
      <c r="B93" s="37">
        <f t="shared" si="34"/>
      </c>
      <c r="C93" s="38">
        <f t="shared" si="26"/>
      </c>
      <c r="D93" s="38">
        <f t="shared" si="27"/>
      </c>
      <c r="E93" s="38">
        <f t="shared" si="28"/>
      </c>
      <c r="F93" s="42">
        <f t="shared" si="35"/>
      </c>
      <c r="G93" s="38">
        <f t="shared" si="29"/>
      </c>
      <c r="H93" s="38">
        <f t="shared" si="30"/>
      </c>
      <c r="I93" s="38">
        <f t="shared" si="31"/>
      </c>
      <c r="J93" s="40"/>
      <c r="K93" s="38">
        <f t="shared" si="32"/>
      </c>
      <c r="L93" s="41">
        <f t="shared" si="33"/>
      </c>
      <c r="M93" s="2"/>
      <c r="O93" s="56">
        <f t="shared" si="42"/>
      </c>
      <c r="P93" s="90"/>
      <c r="Q93" s="90"/>
      <c r="R93" s="90"/>
      <c r="S93" s="50">
        <f t="shared" si="36"/>
      </c>
      <c r="T93" s="50">
        <f t="shared" si="37"/>
      </c>
      <c r="U93" s="50">
        <f t="shared" si="38"/>
      </c>
      <c r="V93" s="49">
        <f t="shared" si="43"/>
      </c>
      <c r="W93" s="50">
        <f t="shared" si="39"/>
      </c>
      <c r="X93" s="50">
        <f t="shared" si="40"/>
      </c>
      <c r="Y93" s="57">
        <f t="shared" si="41"/>
      </c>
      <c r="Z93" s="1"/>
      <c r="AA93" s="1"/>
      <c r="AB93" s="1"/>
      <c r="AC93" s="1"/>
      <c r="AD93" s="1"/>
      <c r="AE93" s="1"/>
      <c r="AF93" s="1"/>
    </row>
    <row r="94" spans="2:32" ht="17.25">
      <c r="B94" s="37">
        <f t="shared" si="34"/>
      </c>
      <c r="C94" s="38">
        <f t="shared" si="26"/>
      </c>
      <c r="D94" s="38">
        <f t="shared" si="27"/>
      </c>
      <c r="E94" s="38">
        <f t="shared" si="28"/>
      </c>
      <c r="F94" s="42">
        <f t="shared" si="35"/>
      </c>
      <c r="G94" s="38">
        <f t="shared" si="29"/>
      </c>
      <c r="H94" s="38">
        <f t="shared" si="30"/>
      </c>
      <c r="I94" s="38">
        <f t="shared" si="31"/>
      </c>
      <c r="J94" s="40"/>
      <c r="K94" s="38">
        <f t="shared" si="32"/>
      </c>
      <c r="L94" s="41">
        <f t="shared" si="33"/>
      </c>
      <c r="M94" s="2"/>
      <c r="O94" s="56">
        <f t="shared" si="42"/>
      </c>
      <c r="P94" s="90"/>
      <c r="Q94" s="90"/>
      <c r="R94" s="90"/>
      <c r="S94" s="50">
        <f t="shared" si="36"/>
      </c>
      <c r="T94" s="50">
        <f t="shared" si="37"/>
      </c>
      <c r="U94" s="50">
        <f t="shared" si="38"/>
      </c>
      <c r="V94" s="49">
        <f t="shared" si="43"/>
      </c>
      <c r="W94" s="50">
        <f t="shared" si="39"/>
      </c>
      <c r="X94" s="50">
        <f t="shared" si="40"/>
      </c>
      <c r="Y94" s="57">
        <f t="shared" si="41"/>
      </c>
      <c r="Z94" s="1"/>
      <c r="AA94" s="1"/>
      <c r="AB94" s="1"/>
      <c r="AC94" s="1"/>
      <c r="AD94" s="1"/>
      <c r="AE94" s="1"/>
      <c r="AF94" s="1"/>
    </row>
    <row r="95" spans="2:32" ht="17.25">
      <c r="B95" s="37">
        <f t="shared" si="34"/>
      </c>
      <c r="C95" s="38">
        <f t="shared" si="26"/>
      </c>
      <c r="D95" s="38">
        <f t="shared" si="27"/>
      </c>
      <c r="E95" s="38">
        <f t="shared" si="28"/>
      </c>
      <c r="F95" s="42">
        <f t="shared" si="35"/>
      </c>
      <c r="G95" s="38">
        <f t="shared" si="29"/>
      </c>
      <c r="H95" s="38">
        <f t="shared" si="30"/>
      </c>
      <c r="I95" s="38">
        <f t="shared" si="31"/>
      </c>
      <c r="J95" s="40"/>
      <c r="K95" s="38">
        <f t="shared" si="32"/>
      </c>
      <c r="L95" s="41">
        <f t="shared" si="33"/>
      </c>
      <c r="M95" s="2"/>
      <c r="O95" s="56">
        <f t="shared" si="42"/>
      </c>
      <c r="P95" s="90"/>
      <c r="Q95" s="90"/>
      <c r="R95" s="90"/>
      <c r="S95" s="50">
        <f t="shared" si="36"/>
      </c>
      <c r="T95" s="50">
        <f t="shared" si="37"/>
      </c>
      <c r="U95" s="50">
        <f t="shared" si="38"/>
      </c>
      <c r="V95" s="49">
        <f t="shared" si="43"/>
      </c>
      <c r="W95" s="50">
        <f t="shared" si="39"/>
      </c>
      <c r="X95" s="50">
        <f t="shared" si="40"/>
      </c>
      <c r="Y95" s="57">
        <f t="shared" si="41"/>
      </c>
      <c r="Z95" s="1"/>
      <c r="AA95" s="1"/>
      <c r="AB95" s="1"/>
      <c r="AC95" s="1"/>
      <c r="AD95" s="1"/>
      <c r="AE95" s="1"/>
      <c r="AF95" s="1"/>
    </row>
    <row r="96" spans="2:32" ht="17.25">
      <c r="B96" s="37">
        <f t="shared" si="34"/>
      </c>
      <c r="C96" s="38">
        <f t="shared" si="26"/>
      </c>
      <c r="D96" s="38">
        <f t="shared" si="27"/>
      </c>
      <c r="E96" s="38">
        <f t="shared" si="28"/>
      </c>
      <c r="F96" s="42">
        <f t="shared" si="35"/>
      </c>
      <c r="G96" s="38">
        <f t="shared" si="29"/>
      </c>
      <c r="H96" s="38">
        <f t="shared" si="30"/>
      </c>
      <c r="I96" s="38">
        <f t="shared" si="31"/>
      </c>
      <c r="J96" s="40"/>
      <c r="K96" s="38">
        <f t="shared" si="32"/>
      </c>
      <c r="L96" s="41">
        <f t="shared" si="33"/>
      </c>
      <c r="M96" s="2"/>
      <c r="O96" s="56">
        <f t="shared" si="42"/>
      </c>
      <c r="P96" s="90"/>
      <c r="Q96" s="90"/>
      <c r="R96" s="90"/>
      <c r="S96" s="50">
        <f t="shared" si="36"/>
      </c>
      <c r="T96" s="50">
        <f t="shared" si="37"/>
      </c>
      <c r="U96" s="50">
        <f t="shared" si="38"/>
      </c>
      <c r="V96" s="49">
        <f t="shared" si="43"/>
      </c>
      <c r="W96" s="50">
        <f t="shared" si="39"/>
      </c>
      <c r="X96" s="50">
        <f t="shared" si="40"/>
      </c>
      <c r="Y96" s="57">
        <f t="shared" si="41"/>
      </c>
      <c r="Z96" s="1"/>
      <c r="AA96" s="1"/>
      <c r="AB96" s="1"/>
      <c r="AC96" s="1"/>
      <c r="AD96" s="1"/>
      <c r="AE96" s="1"/>
      <c r="AF96" s="1"/>
    </row>
    <row r="97" spans="2:32" ht="17.25">
      <c r="B97" s="37">
        <f t="shared" si="34"/>
      </c>
      <c r="C97" s="38">
        <f t="shared" si="26"/>
      </c>
      <c r="D97" s="38">
        <f t="shared" si="27"/>
      </c>
      <c r="E97" s="38">
        <f t="shared" si="28"/>
      </c>
      <c r="F97" s="42">
        <f t="shared" si="35"/>
      </c>
      <c r="G97" s="38">
        <f t="shared" si="29"/>
      </c>
      <c r="H97" s="38">
        <f t="shared" si="30"/>
      </c>
      <c r="I97" s="38">
        <f t="shared" si="31"/>
      </c>
      <c r="J97" s="40"/>
      <c r="K97" s="38">
        <f t="shared" si="32"/>
      </c>
      <c r="L97" s="41">
        <f t="shared" si="33"/>
      </c>
      <c r="M97" s="2"/>
      <c r="O97" s="56">
        <f t="shared" si="42"/>
      </c>
      <c r="P97" s="90"/>
      <c r="Q97" s="90"/>
      <c r="R97" s="90"/>
      <c r="S97" s="50">
        <f t="shared" si="36"/>
      </c>
      <c r="T97" s="50">
        <f t="shared" si="37"/>
      </c>
      <c r="U97" s="50">
        <f t="shared" si="38"/>
      </c>
      <c r="V97" s="49">
        <f t="shared" si="43"/>
      </c>
      <c r="W97" s="50">
        <f t="shared" si="39"/>
      </c>
      <c r="X97" s="50">
        <f t="shared" si="40"/>
      </c>
      <c r="Y97" s="57">
        <f t="shared" si="41"/>
      </c>
      <c r="Z97" s="1"/>
      <c r="AA97" s="1"/>
      <c r="AB97" s="1"/>
      <c r="AC97" s="1"/>
      <c r="AD97" s="1"/>
      <c r="AE97" s="1"/>
      <c r="AF97" s="1"/>
    </row>
    <row r="98" spans="2:32" ht="17.25">
      <c r="B98" s="37">
        <f t="shared" si="34"/>
      </c>
      <c r="C98" s="38">
        <f t="shared" si="26"/>
      </c>
      <c r="D98" s="38">
        <f t="shared" si="27"/>
      </c>
      <c r="E98" s="38">
        <f t="shared" si="28"/>
      </c>
      <c r="F98" s="42">
        <f t="shared" si="35"/>
      </c>
      <c r="G98" s="38">
        <f t="shared" si="29"/>
      </c>
      <c r="H98" s="38">
        <f t="shared" si="30"/>
      </c>
      <c r="I98" s="38">
        <f t="shared" si="31"/>
      </c>
      <c r="J98" s="40"/>
      <c r="K98" s="38">
        <f t="shared" si="32"/>
      </c>
      <c r="L98" s="41">
        <f t="shared" si="33"/>
      </c>
      <c r="M98" s="2"/>
      <c r="O98" s="56">
        <f t="shared" si="42"/>
      </c>
      <c r="P98" s="90"/>
      <c r="Q98" s="90"/>
      <c r="R98" s="90"/>
      <c r="S98" s="50">
        <f t="shared" si="36"/>
      </c>
      <c r="T98" s="50">
        <f t="shared" si="37"/>
      </c>
      <c r="U98" s="50">
        <f t="shared" si="38"/>
      </c>
      <c r="V98" s="49">
        <f t="shared" si="43"/>
      </c>
      <c r="W98" s="50">
        <f t="shared" si="39"/>
      </c>
      <c r="X98" s="50">
        <f t="shared" si="40"/>
      </c>
      <c r="Y98" s="57">
        <f t="shared" si="41"/>
      </c>
      <c r="Z98" s="1"/>
      <c r="AA98" s="1"/>
      <c r="AB98" s="1"/>
      <c r="AC98" s="1"/>
      <c r="AD98" s="1"/>
      <c r="AE98" s="1"/>
      <c r="AF98" s="1"/>
    </row>
    <row r="99" spans="2:32" ht="17.25">
      <c r="B99" s="37">
        <f t="shared" si="34"/>
      </c>
      <c r="C99" s="38">
        <f t="shared" si="26"/>
      </c>
      <c r="D99" s="38">
        <f t="shared" si="27"/>
      </c>
      <c r="E99" s="38">
        <f t="shared" si="28"/>
      </c>
      <c r="F99" s="42">
        <f t="shared" si="35"/>
      </c>
      <c r="G99" s="38">
        <f t="shared" si="29"/>
      </c>
      <c r="H99" s="38">
        <f t="shared" si="30"/>
      </c>
      <c r="I99" s="38">
        <f t="shared" si="31"/>
      </c>
      <c r="J99" s="40"/>
      <c r="K99" s="38">
        <f t="shared" si="32"/>
      </c>
      <c r="L99" s="41">
        <f t="shared" si="33"/>
      </c>
      <c r="M99" s="2"/>
      <c r="O99" s="56">
        <f t="shared" si="42"/>
      </c>
      <c r="P99" s="90"/>
      <c r="Q99" s="90"/>
      <c r="R99" s="90"/>
      <c r="S99" s="50">
        <f t="shared" si="36"/>
      </c>
      <c r="T99" s="50">
        <f t="shared" si="37"/>
      </c>
      <c r="U99" s="50">
        <f t="shared" si="38"/>
      </c>
      <c r="V99" s="49">
        <f t="shared" si="43"/>
      </c>
      <c r="W99" s="50">
        <f t="shared" si="39"/>
      </c>
      <c r="X99" s="50">
        <f t="shared" si="40"/>
      </c>
      <c r="Y99" s="57">
        <f t="shared" si="41"/>
      </c>
      <c r="Z99" s="1"/>
      <c r="AA99" s="1"/>
      <c r="AB99" s="1"/>
      <c r="AC99" s="1"/>
      <c r="AD99" s="1"/>
      <c r="AE99" s="1"/>
      <c r="AF99" s="1"/>
    </row>
    <row r="100" spans="2:32" ht="17.25">
      <c r="B100" s="37">
        <f t="shared" si="34"/>
      </c>
      <c r="C100" s="38">
        <f t="shared" si="26"/>
      </c>
      <c r="D100" s="38">
        <f t="shared" si="27"/>
      </c>
      <c r="E100" s="38">
        <f t="shared" si="28"/>
      </c>
      <c r="F100" s="42">
        <f t="shared" si="35"/>
      </c>
      <c r="G100" s="38">
        <f t="shared" si="29"/>
      </c>
      <c r="H100" s="38">
        <f t="shared" si="30"/>
      </c>
      <c r="I100" s="38">
        <f t="shared" si="31"/>
      </c>
      <c r="J100" s="40"/>
      <c r="K100" s="38">
        <f t="shared" si="32"/>
      </c>
      <c r="L100" s="41">
        <f t="shared" si="33"/>
      </c>
      <c r="M100" s="2"/>
      <c r="O100" s="56">
        <f t="shared" si="42"/>
      </c>
      <c r="P100" s="90"/>
      <c r="Q100" s="90"/>
      <c r="R100" s="90"/>
      <c r="S100" s="50">
        <f t="shared" si="36"/>
      </c>
      <c r="T100" s="50">
        <f t="shared" si="37"/>
      </c>
      <c r="U100" s="50">
        <f t="shared" si="38"/>
      </c>
      <c r="V100" s="49">
        <f t="shared" si="43"/>
      </c>
      <c r="W100" s="50">
        <f t="shared" si="39"/>
      </c>
      <c r="X100" s="50">
        <f t="shared" si="40"/>
      </c>
      <c r="Y100" s="57">
        <f t="shared" si="41"/>
      </c>
      <c r="Z100" s="1"/>
      <c r="AA100" s="1"/>
      <c r="AB100" s="1"/>
      <c r="AC100" s="1"/>
      <c r="AD100" s="1"/>
      <c r="AE100" s="1"/>
      <c r="AF100" s="1"/>
    </row>
    <row r="101" spans="2:32" ht="17.25">
      <c r="B101" s="37">
        <f t="shared" si="34"/>
      </c>
      <c r="C101" s="38">
        <f t="shared" si="26"/>
      </c>
      <c r="D101" s="38">
        <f t="shared" si="27"/>
      </c>
      <c r="E101" s="38">
        <f t="shared" si="28"/>
      </c>
      <c r="F101" s="42">
        <f t="shared" si="35"/>
      </c>
      <c r="G101" s="38">
        <f t="shared" si="29"/>
      </c>
      <c r="H101" s="38">
        <f t="shared" si="30"/>
      </c>
      <c r="I101" s="38">
        <f t="shared" si="31"/>
      </c>
      <c r="J101" s="40"/>
      <c r="K101" s="38"/>
      <c r="L101" s="41">
        <f t="shared" si="33"/>
      </c>
      <c r="M101" s="2"/>
      <c r="O101" s="56">
        <f t="shared" si="42"/>
      </c>
      <c r="P101" s="90"/>
      <c r="Q101" s="90"/>
      <c r="R101" s="90"/>
      <c r="S101" s="50">
        <f t="shared" si="36"/>
      </c>
      <c r="T101" s="50">
        <f t="shared" si="37"/>
      </c>
      <c r="U101" s="50">
        <f t="shared" si="38"/>
      </c>
      <c r="V101" s="49">
        <f t="shared" si="43"/>
      </c>
      <c r="W101" s="50">
        <f t="shared" si="39"/>
      </c>
      <c r="X101" s="50">
        <f t="shared" si="40"/>
      </c>
      <c r="Y101" s="57">
        <f t="shared" si="41"/>
      </c>
      <c r="Z101" s="1"/>
      <c r="AA101" s="1"/>
      <c r="AB101" s="1"/>
      <c r="AC101" s="1"/>
      <c r="AD101" s="1"/>
      <c r="AE101" s="1"/>
      <c r="AF101" s="1"/>
    </row>
    <row r="102" spans="2:32" ht="17.25">
      <c r="B102" s="37">
        <f t="shared" si="34"/>
      </c>
      <c r="C102" s="38">
        <f t="shared" si="26"/>
      </c>
      <c r="D102" s="38">
        <f t="shared" si="27"/>
      </c>
      <c r="E102" s="38">
        <f t="shared" si="28"/>
      </c>
      <c r="F102" s="42">
        <f t="shared" si="35"/>
      </c>
      <c r="G102" s="38">
        <f t="shared" si="29"/>
      </c>
      <c r="H102" s="38">
        <f t="shared" si="30"/>
      </c>
      <c r="I102" s="38">
        <f t="shared" si="31"/>
      </c>
      <c r="J102" s="40"/>
      <c r="K102" s="38">
        <f>IF(ISERROR(INDEX($B$14:$AN$49,MATCH(F102,$AF$14:$AF$49,0),4)),"",INDEX($B$14:$AN$49,MATCH(F102,$AF$14:$AF$49,0),4))</f>
      </c>
      <c r="L102" s="41">
        <f t="shared" si="33"/>
      </c>
      <c r="M102" s="2"/>
      <c r="O102" s="56">
        <f t="shared" si="42"/>
      </c>
      <c r="P102" s="90"/>
      <c r="Q102" s="90"/>
      <c r="R102" s="90"/>
      <c r="S102" s="50">
        <f t="shared" si="36"/>
      </c>
      <c r="T102" s="50">
        <f t="shared" si="37"/>
      </c>
      <c r="U102" s="50">
        <f t="shared" si="38"/>
      </c>
      <c r="V102" s="49">
        <f t="shared" si="43"/>
      </c>
      <c r="W102" s="50">
        <f t="shared" si="39"/>
      </c>
      <c r="X102" s="50">
        <f t="shared" si="40"/>
      </c>
      <c r="Y102" s="57">
        <f t="shared" si="41"/>
      </c>
      <c r="Z102" s="1"/>
      <c r="AA102" s="1"/>
      <c r="AB102" s="1"/>
      <c r="AC102" s="1"/>
      <c r="AD102" s="1"/>
      <c r="AE102" s="1"/>
      <c r="AF102" s="1"/>
    </row>
    <row r="103" spans="2:32" ht="18" thickBot="1">
      <c r="B103" s="43">
        <f t="shared" si="34"/>
      </c>
      <c r="C103" s="44">
        <f t="shared" si="26"/>
      </c>
      <c r="D103" s="44">
        <f t="shared" si="27"/>
      </c>
      <c r="E103" s="44">
        <f t="shared" si="28"/>
      </c>
      <c r="F103" s="45">
        <f t="shared" si="35"/>
      </c>
      <c r="G103" s="44">
        <f t="shared" si="29"/>
      </c>
      <c r="H103" s="44">
        <f t="shared" si="30"/>
      </c>
      <c r="I103" s="44">
        <f t="shared" si="31"/>
      </c>
      <c r="J103" s="46"/>
      <c r="K103" s="44">
        <f>IF(ISERROR(INDEX($B$14:$AN$49,MATCH(F103,$AF$14:$AF$49,0),4)),"",INDEX($B$14:$AN$49,MATCH(F103,$AF$14:$AF$49,0),4))</f>
      </c>
      <c r="L103" s="47">
        <f t="shared" si="33"/>
      </c>
      <c r="M103" s="2"/>
      <c r="O103" s="58">
        <f t="shared" si="42"/>
      </c>
      <c r="P103" s="91"/>
      <c r="Q103" s="91"/>
      <c r="R103" s="91"/>
      <c r="S103" s="59">
        <f t="shared" si="36"/>
      </c>
      <c r="T103" s="59">
        <f t="shared" si="37"/>
      </c>
      <c r="U103" s="59">
        <f t="shared" si="38"/>
      </c>
      <c r="V103" s="60">
        <f t="shared" si="43"/>
      </c>
      <c r="W103" s="59">
        <f t="shared" si="39"/>
      </c>
      <c r="X103" s="59">
        <f t="shared" si="40"/>
      </c>
      <c r="Y103" s="61">
        <f t="shared" si="41"/>
      </c>
      <c r="Z103" s="1"/>
      <c r="AA103" s="1"/>
      <c r="AB103" s="1"/>
      <c r="AC103" s="1"/>
      <c r="AD103" s="1"/>
      <c r="AE103" s="1"/>
      <c r="AF103" s="1"/>
    </row>
    <row r="104" spans="13:32" ht="16.5">
      <c r="M104" s="2"/>
      <c r="Z104" s="1"/>
      <c r="AA104" s="1"/>
      <c r="AB104" s="1"/>
      <c r="AC104" s="1"/>
      <c r="AD104" s="1"/>
      <c r="AE104" s="1"/>
      <c r="AF104" s="1"/>
    </row>
  </sheetData>
  <sheetProtection password="E584" sheet="1" objects="1" selectLockedCells="1"/>
  <mergeCells count="30">
    <mergeCell ref="N10:T11"/>
    <mergeCell ref="V30:Y35"/>
    <mergeCell ref="V36:Y39"/>
    <mergeCell ref="V40:Y45"/>
    <mergeCell ref="V46:Y49"/>
    <mergeCell ref="V9:X11"/>
    <mergeCell ref="V13:W13"/>
    <mergeCell ref="O81:U81"/>
    <mergeCell ref="V81:Y81"/>
    <mergeCell ref="O79:Y80"/>
    <mergeCell ref="O53:U53"/>
    <mergeCell ref="V53:Y53"/>
    <mergeCell ref="AA51:AA53"/>
    <mergeCell ref="O51:Y52"/>
    <mergeCell ref="B66:E66"/>
    <mergeCell ref="F66:L66"/>
    <mergeCell ref="B51:L52"/>
    <mergeCell ref="B64:L65"/>
    <mergeCell ref="L53:L55"/>
    <mergeCell ref="E53:E55"/>
    <mergeCell ref="F53:F55"/>
    <mergeCell ref="Z51:Z53"/>
    <mergeCell ref="G53:G55"/>
    <mergeCell ref="D53:D54"/>
    <mergeCell ref="K53:K55"/>
    <mergeCell ref="B2:L3"/>
    <mergeCell ref="B4:D4"/>
    <mergeCell ref="W21:X22"/>
    <mergeCell ref="V23:Y25"/>
    <mergeCell ref="V27:Y29"/>
  </mergeCells>
  <conditionalFormatting sqref="O55:R56 N14:O49 S14:T49">
    <cfRule type="expression" priority="2842" dxfId="0" stopIfTrue="1">
      <formula>NOT(MOD(ROW(),2))</formula>
    </cfRule>
  </conditionalFormatting>
  <conditionalFormatting sqref="O53:R53">
    <cfRule type="expression" priority="2433" dxfId="0" stopIfTrue="1">
      <formula>NOT(MOD(ROW(),2))</formula>
    </cfRule>
  </conditionalFormatting>
  <conditionalFormatting sqref="B66">
    <cfRule type="expression" priority="2438" dxfId="0" stopIfTrue="1">
      <formula>NOT(MOD(ROW(),2))</formula>
    </cfRule>
  </conditionalFormatting>
  <conditionalFormatting sqref="B66">
    <cfRule type="expression" priority="2437" dxfId="0" stopIfTrue="1">
      <formula>NOT(MOD(ROW(),2))</formula>
    </cfRule>
  </conditionalFormatting>
  <conditionalFormatting sqref="O53:R53">
    <cfRule type="expression" priority="2434" dxfId="0" stopIfTrue="1">
      <formula>NOT(MOD(ROW(),2))</formula>
    </cfRule>
  </conditionalFormatting>
  <conditionalFormatting sqref="V81">
    <cfRule type="expression" priority="2132" dxfId="0" stopIfTrue="1">
      <formula>NOT(MOD(ROW(),2))</formula>
    </cfRule>
  </conditionalFormatting>
  <conditionalFormatting sqref="V53">
    <cfRule type="expression" priority="1998" dxfId="0" stopIfTrue="1">
      <formula>NOT(MOD(ROW(),2))</formula>
    </cfRule>
  </conditionalFormatting>
  <conditionalFormatting sqref="V53">
    <cfRule type="expression" priority="1997" dxfId="0" stopIfTrue="1">
      <formula>NOT(MOD(ROW(),2))</formula>
    </cfRule>
  </conditionalFormatting>
  <conditionalFormatting sqref="B68">
    <cfRule type="expression" priority="1706" dxfId="0" stopIfTrue="1">
      <formula>NOT(MOD(ROW(),2))</formula>
    </cfRule>
  </conditionalFormatting>
  <conditionalFormatting sqref="O81:R81">
    <cfRule type="expression" priority="1308" dxfId="0" stopIfTrue="1">
      <formula>NOT(MOD(ROW(),2))</formula>
    </cfRule>
  </conditionalFormatting>
  <conditionalFormatting sqref="B69">
    <cfRule type="expression" priority="1558" dxfId="0" stopIfTrue="1">
      <formula>NOT(MOD(ROW(),2))</formula>
    </cfRule>
  </conditionalFormatting>
  <conditionalFormatting sqref="B69">
    <cfRule type="expression" priority="1557" dxfId="0" stopIfTrue="1">
      <formula>NOT(MOD(ROW(),2))</formula>
    </cfRule>
  </conditionalFormatting>
  <conditionalFormatting sqref="F68">
    <cfRule type="expression" priority="1512" dxfId="0" stopIfTrue="1">
      <formula>NOT(MOD(ROW(),2))</formula>
    </cfRule>
  </conditionalFormatting>
  <conditionalFormatting sqref="F69">
    <cfRule type="expression" priority="1492" dxfId="0" stopIfTrue="1">
      <formula>NOT(MOD(ROW(),2))</formula>
    </cfRule>
  </conditionalFormatting>
  <conditionalFormatting sqref="F69">
    <cfRule type="expression" priority="1491" dxfId="0" stopIfTrue="1">
      <formula>NOT(MOD(ROW(),2))</formula>
    </cfRule>
  </conditionalFormatting>
  <conditionalFormatting sqref="F66">
    <cfRule type="expression" priority="1378" dxfId="0" stopIfTrue="1">
      <formula>NOT(MOD(ROW(),2))</formula>
    </cfRule>
  </conditionalFormatting>
  <conditionalFormatting sqref="F66">
    <cfRule type="expression" priority="1377" dxfId="0" stopIfTrue="1">
      <formula>NOT(MOD(ROW(),2))</formula>
    </cfRule>
  </conditionalFormatting>
  <conditionalFormatting sqref="F14">
    <cfRule type="expression" priority="1201" dxfId="0" stopIfTrue="1">
      <formula>NOT(MOD(ROW(),2))</formula>
    </cfRule>
  </conditionalFormatting>
  <conditionalFormatting sqref="F14">
    <cfRule type="expression" priority="1200" dxfId="0" stopIfTrue="1">
      <formula>NOT(MOD(ROW(),2))</formula>
    </cfRule>
  </conditionalFormatting>
  <conditionalFormatting sqref="V56">
    <cfRule type="expression" priority="1141" dxfId="0" stopIfTrue="1">
      <formula>NOT(MOD(ROW(),2))</formula>
    </cfRule>
  </conditionalFormatting>
  <conditionalFormatting sqref="V55">
    <cfRule type="expression" priority="1107" dxfId="0" stopIfTrue="1">
      <formula>NOT(MOD(ROW(),2))</formula>
    </cfRule>
  </conditionalFormatting>
  <conditionalFormatting sqref="O83:R83">
    <cfRule type="expression" priority="1093" dxfId="0" stopIfTrue="1">
      <formula>NOT(MOD(ROW(),2))</formula>
    </cfRule>
  </conditionalFormatting>
  <conditionalFormatting sqref="V83">
    <cfRule type="expression" priority="1054" dxfId="0" stopIfTrue="1">
      <formula>NOT(MOD(ROW(),2))</formula>
    </cfRule>
  </conditionalFormatting>
  <conditionalFormatting sqref="V84">
    <cfRule type="expression" priority="1033" dxfId="0" stopIfTrue="1">
      <formula>NOT(MOD(ROW(),2))</formula>
    </cfRule>
  </conditionalFormatting>
  <conditionalFormatting sqref="O84:R84">
    <cfRule type="expression" priority="983" dxfId="0" stopIfTrue="1">
      <formula>NOT(MOD(ROW(),2))</formula>
    </cfRule>
  </conditionalFormatting>
  <conditionalFormatting sqref="W14">
    <cfRule type="expression" priority="952" dxfId="0" stopIfTrue="1">
      <formula>NOT(MOD(ROW(),2))</formula>
    </cfRule>
  </conditionalFormatting>
  <conditionalFormatting sqref="F15">
    <cfRule type="expression" priority="948" dxfId="0" stopIfTrue="1">
      <formula>NOT(MOD(ROW(),2))</formula>
    </cfRule>
  </conditionalFormatting>
  <conditionalFormatting sqref="F15">
    <cfRule type="expression" priority="947" dxfId="0" stopIfTrue="1">
      <formula>NOT(MOD(ROW(),2))</formula>
    </cfRule>
  </conditionalFormatting>
  <conditionalFormatting sqref="E69">
    <cfRule type="expression" priority="760" dxfId="0" stopIfTrue="1">
      <formula>NOT(MOD(ROW(),2))</formula>
    </cfRule>
  </conditionalFormatting>
  <conditionalFormatting sqref="E69">
    <cfRule type="expression" priority="759" dxfId="0" stopIfTrue="1">
      <formula>NOT(MOD(ROW(),2))</formula>
    </cfRule>
  </conditionalFormatting>
  <conditionalFormatting sqref="D69">
    <cfRule type="expression" priority="752" dxfId="0" stopIfTrue="1">
      <formula>NOT(MOD(ROW(),2))</formula>
    </cfRule>
  </conditionalFormatting>
  <conditionalFormatting sqref="D69">
    <cfRule type="expression" priority="751" dxfId="0" stopIfTrue="1">
      <formula>NOT(MOD(ROW(),2))</formula>
    </cfRule>
  </conditionalFormatting>
  <conditionalFormatting sqref="B70">
    <cfRule type="expression" priority="736" dxfId="0" stopIfTrue="1">
      <formula>NOT(MOD(ROW(),2))</formula>
    </cfRule>
  </conditionalFormatting>
  <conditionalFormatting sqref="B70">
    <cfRule type="expression" priority="735" dxfId="0" stopIfTrue="1">
      <formula>NOT(MOD(ROW(),2))</formula>
    </cfRule>
  </conditionalFormatting>
  <conditionalFormatting sqref="B71">
    <cfRule type="expression" priority="734" dxfId="0" stopIfTrue="1">
      <formula>NOT(MOD(ROW(),2))</formula>
    </cfRule>
  </conditionalFormatting>
  <conditionalFormatting sqref="B71">
    <cfRule type="expression" priority="733" dxfId="0" stopIfTrue="1">
      <formula>NOT(MOD(ROW(),2))</formula>
    </cfRule>
  </conditionalFormatting>
  <conditionalFormatting sqref="O57:R59">
    <cfRule type="expression" priority="709" dxfId="0" stopIfTrue="1">
      <formula>NOT(MOD(ROW(),2))</formula>
    </cfRule>
  </conditionalFormatting>
  <conditionalFormatting sqref="O60:R77">
    <cfRule type="expression" priority="708" dxfId="0" stopIfTrue="1">
      <formula>NOT(MOD(ROW(),2))</formula>
    </cfRule>
  </conditionalFormatting>
  <conditionalFormatting sqref="V57:V77">
    <cfRule type="expression" priority="707" dxfId="0" stopIfTrue="1">
      <formula>NOT(MOD(ROW(),2))</formula>
    </cfRule>
  </conditionalFormatting>
  <conditionalFormatting sqref="O85:R103">
    <cfRule type="expression" priority="706" dxfId="0" stopIfTrue="1">
      <formula>NOT(MOD(ROW(),2))</formula>
    </cfRule>
  </conditionalFormatting>
  <conditionalFormatting sqref="V85:V103">
    <cfRule type="expression" priority="705" dxfId="0" stopIfTrue="1">
      <formula>NOT(MOD(ROW(),2))</formula>
    </cfRule>
  </conditionalFormatting>
  <conditionalFormatting sqref="C68">
    <cfRule type="expression" priority="695" dxfId="0" stopIfTrue="1">
      <formula>NOT(MOD(ROW(),2))</formula>
    </cfRule>
  </conditionalFormatting>
  <conditionalFormatting sqref="C68">
    <cfRule type="expression" priority="694" dxfId="0" stopIfTrue="1">
      <formula>NOT(MOD(ROW(),2))</formula>
    </cfRule>
  </conditionalFormatting>
  <conditionalFormatting sqref="D68">
    <cfRule type="expression" priority="681" dxfId="0" stopIfTrue="1">
      <formula>NOT(MOD(ROW(),2))</formula>
    </cfRule>
  </conditionalFormatting>
  <conditionalFormatting sqref="D68">
    <cfRule type="expression" priority="680" dxfId="0" stopIfTrue="1">
      <formula>NOT(MOD(ROW(),2))</formula>
    </cfRule>
  </conditionalFormatting>
  <conditionalFormatting sqref="E68">
    <cfRule type="expression" priority="679" dxfId="0" stopIfTrue="1">
      <formula>NOT(MOD(ROW(),2))</formula>
    </cfRule>
  </conditionalFormatting>
  <conditionalFormatting sqref="E68">
    <cfRule type="expression" priority="678" dxfId="0" stopIfTrue="1">
      <formula>NOT(MOD(ROW(),2))</formula>
    </cfRule>
  </conditionalFormatting>
  <conditionalFormatting sqref="D70">
    <cfRule type="expression" priority="687" dxfId="0" stopIfTrue="1">
      <formula>NOT(MOD(ROW(),2))</formula>
    </cfRule>
  </conditionalFormatting>
  <conditionalFormatting sqref="D70">
    <cfRule type="expression" priority="686" dxfId="0" stopIfTrue="1">
      <formula>NOT(MOD(ROW(),2))</formula>
    </cfRule>
  </conditionalFormatting>
  <conditionalFormatting sqref="D71">
    <cfRule type="expression" priority="685" dxfId="0" stopIfTrue="1">
      <formula>NOT(MOD(ROW(),2))</formula>
    </cfRule>
  </conditionalFormatting>
  <conditionalFormatting sqref="D71">
    <cfRule type="expression" priority="684" dxfId="0" stopIfTrue="1">
      <formula>NOT(MOD(ROW(),2))</formula>
    </cfRule>
  </conditionalFormatting>
  <conditionalFormatting sqref="E71">
    <cfRule type="expression" priority="675" dxfId="0" stopIfTrue="1">
      <formula>NOT(MOD(ROW(),2))</formula>
    </cfRule>
  </conditionalFormatting>
  <conditionalFormatting sqref="E71">
    <cfRule type="expression" priority="674" dxfId="0" stopIfTrue="1">
      <formula>NOT(MOD(ROW(),2))</formula>
    </cfRule>
  </conditionalFormatting>
  <conditionalFormatting sqref="H68">
    <cfRule type="expression" priority="668" dxfId="0" stopIfTrue="1">
      <formula>NOT(MOD(ROW(),2))</formula>
    </cfRule>
  </conditionalFormatting>
  <conditionalFormatting sqref="I68">
    <cfRule type="expression" priority="667" dxfId="0" stopIfTrue="1">
      <formula>NOT(MOD(ROW(),2))</formula>
    </cfRule>
  </conditionalFormatting>
  <conditionalFormatting sqref="E70">
    <cfRule type="expression" priority="677" dxfId="0" stopIfTrue="1">
      <formula>NOT(MOD(ROW(),2))</formula>
    </cfRule>
  </conditionalFormatting>
  <conditionalFormatting sqref="E70">
    <cfRule type="expression" priority="676" dxfId="0" stopIfTrue="1">
      <formula>NOT(MOD(ROW(),2))</formula>
    </cfRule>
  </conditionalFormatting>
  <conditionalFormatting sqref="G68">
    <cfRule type="expression" priority="670" dxfId="0" stopIfTrue="1">
      <formula>NOT(MOD(ROW(),2))</formula>
    </cfRule>
  </conditionalFormatting>
  <conditionalFormatting sqref="H68">
    <cfRule type="expression" priority="669" dxfId="0" stopIfTrue="1">
      <formula>NOT(MOD(ROW(),2))</formula>
    </cfRule>
  </conditionalFormatting>
  <conditionalFormatting sqref="G68">
    <cfRule type="expression" priority="671" dxfId="0" stopIfTrue="1">
      <formula>NOT(MOD(ROW(),2))</formula>
    </cfRule>
  </conditionalFormatting>
  <conditionalFormatting sqref="I68">
    <cfRule type="expression" priority="666" dxfId="0" stopIfTrue="1">
      <formula>NOT(MOD(ROW(),2))</formula>
    </cfRule>
  </conditionalFormatting>
  <conditionalFormatting sqref="K68">
    <cfRule type="expression" priority="665" dxfId="0" stopIfTrue="1">
      <formula>NOT(MOD(ROW(),2))</formula>
    </cfRule>
  </conditionalFormatting>
  <conditionalFormatting sqref="K68">
    <cfRule type="expression" priority="664" dxfId="0" stopIfTrue="1">
      <formula>NOT(MOD(ROW(),2))</formula>
    </cfRule>
  </conditionalFormatting>
  <conditionalFormatting sqref="L68">
    <cfRule type="expression" priority="663" dxfId="0" stopIfTrue="1">
      <formula>NOT(MOD(ROW(),2))</formula>
    </cfRule>
  </conditionalFormatting>
  <conditionalFormatting sqref="L68">
    <cfRule type="expression" priority="662" dxfId="0" stopIfTrue="1">
      <formula>NOT(MOD(ROW(),2))</formula>
    </cfRule>
  </conditionalFormatting>
  <conditionalFormatting sqref="L69">
    <cfRule type="expression" priority="653" dxfId="0" stopIfTrue="1">
      <formula>NOT(MOD(ROW(),2))</formula>
    </cfRule>
  </conditionalFormatting>
  <conditionalFormatting sqref="L69">
    <cfRule type="expression" priority="652" dxfId="0" stopIfTrue="1">
      <formula>NOT(MOD(ROW(),2))</formula>
    </cfRule>
  </conditionalFormatting>
  <conditionalFormatting sqref="H69">
    <cfRule type="expression" priority="659" dxfId="0" stopIfTrue="1">
      <formula>NOT(MOD(ROW(),2))</formula>
    </cfRule>
  </conditionalFormatting>
  <conditionalFormatting sqref="H69">
    <cfRule type="expression" priority="658" dxfId="0" stopIfTrue="1">
      <formula>NOT(MOD(ROW(),2))</formula>
    </cfRule>
  </conditionalFormatting>
  <conditionalFormatting sqref="I69">
    <cfRule type="expression" priority="657" dxfId="0" stopIfTrue="1">
      <formula>NOT(MOD(ROW(),2))</formula>
    </cfRule>
  </conditionalFormatting>
  <conditionalFormatting sqref="I69">
    <cfRule type="expression" priority="656" dxfId="0" stopIfTrue="1">
      <formula>NOT(MOD(ROW(),2))</formula>
    </cfRule>
  </conditionalFormatting>
  <conditionalFormatting sqref="K69">
    <cfRule type="expression" priority="655" dxfId="0" stopIfTrue="1">
      <formula>NOT(MOD(ROW(),2))</formula>
    </cfRule>
  </conditionalFormatting>
  <conditionalFormatting sqref="K69">
    <cfRule type="expression" priority="654" dxfId="0" stopIfTrue="1">
      <formula>NOT(MOD(ROW(),2))</formula>
    </cfRule>
  </conditionalFormatting>
  <conditionalFormatting sqref="H70:H103">
    <cfRule type="expression" priority="647" dxfId="0" stopIfTrue="1">
      <formula>NOT(MOD(ROW(),2))</formula>
    </cfRule>
  </conditionalFormatting>
  <conditionalFormatting sqref="H70:H103">
    <cfRule type="expression" priority="646" dxfId="0" stopIfTrue="1">
      <formula>NOT(MOD(ROW(),2))</formula>
    </cfRule>
  </conditionalFormatting>
  <conditionalFormatting sqref="F70:F103">
    <cfRule type="expression" priority="651" dxfId="0" stopIfTrue="1">
      <formula>NOT(MOD(ROW(),2))</formula>
    </cfRule>
  </conditionalFormatting>
  <conditionalFormatting sqref="F70:F103">
    <cfRule type="expression" priority="650" dxfId="0" stopIfTrue="1">
      <formula>NOT(MOD(ROW(),2))</formula>
    </cfRule>
  </conditionalFormatting>
  <conditionalFormatting sqref="K70:K103">
    <cfRule type="expression" priority="643" dxfId="0" stopIfTrue="1">
      <formula>NOT(MOD(ROW(),2))</formula>
    </cfRule>
  </conditionalFormatting>
  <conditionalFormatting sqref="K70:K103">
    <cfRule type="expression" priority="642" dxfId="0" stopIfTrue="1">
      <formula>NOT(MOD(ROW(),2))</formula>
    </cfRule>
  </conditionalFormatting>
  <conditionalFormatting sqref="L70:L103">
    <cfRule type="expression" priority="641" dxfId="0" stopIfTrue="1">
      <formula>NOT(MOD(ROW(),2))</formula>
    </cfRule>
  </conditionalFormatting>
  <conditionalFormatting sqref="I70:I103">
    <cfRule type="expression" priority="645" dxfId="0" stopIfTrue="1">
      <formula>NOT(MOD(ROW(),2))</formula>
    </cfRule>
  </conditionalFormatting>
  <conditionalFormatting sqref="I70:I103">
    <cfRule type="expression" priority="644" dxfId="0" stopIfTrue="1">
      <formula>NOT(MOD(ROW(),2))</formula>
    </cfRule>
  </conditionalFormatting>
  <conditionalFormatting sqref="E72:E103">
    <cfRule type="expression" priority="632" dxfId="0" stopIfTrue="1">
      <formula>NOT(MOD(ROW(),2))</formula>
    </cfRule>
  </conditionalFormatting>
  <conditionalFormatting sqref="L70:L103">
    <cfRule type="expression" priority="640" dxfId="0" stopIfTrue="1">
      <formula>NOT(MOD(ROW(),2))</formula>
    </cfRule>
  </conditionalFormatting>
  <conditionalFormatting sqref="B72:B103">
    <cfRule type="expression" priority="639" dxfId="0" stopIfTrue="1">
      <formula>NOT(MOD(ROW(),2))</formula>
    </cfRule>
  </conditionalFormatting>
  <conditionalFormatting sqref="B72:B103">
    <cfRule type="expression" priority="638" dxfId="0" stopIfTrue="1">
      <formula>NOT(MOD(ROW(),2))</formula>
    </cfRule>
  </conditionalFormatting>
  <conditionalFormatting sqref="U55">
    <cfRule type="expression" priority="627" dxfId="0" stopIfTrue="1">
      <formula>NOT(MOD(ROW(),2))</formula>
    </cfRule>
  </conditionalFormatting>
  <conditionalFormatting sqref="U55">
    <cfRule type="expression" priority="626" dxfId="0" stopIfTrue="1">
      <formula>NOT(MOD(ROW(),2))</formula>
    </cfRule>
  </conditionalFormatting>
  <conditionalFormatting sqref="D72:D103">
    <cfRule type="expression" priority="635" dxfId="0" stopIfTrue="1">
      <formula>NOT(MOD(ROW(),2))</formula>
    </cfRule>
  </conditionalFormatting>
  <conditionalFormatting sqref="D72:D103">
    <cfRule type="expression" priority="634" dxfId="0" stopIfTrue="1">
      <formula>NOT(MOD(ROW(),2))</formula>
    </cfRule>
  </conditionalFormatting>
  <conditionalFormatting sqref="E72:E103">
    <cfRule type="expression" priority="633" dxfId="0" stopIfTrue="1">
      <formula>NOT(MOD(ROW(),2))</formula>
    </cfRule>
  </conditionalFormatting>
  <conditionalFormatting sqref="Y55">
    <cfRule type="expression" priority="602" dxfId="0" stopIfTrue="1">
      <formula>NOT(MOD(ROW(),2))</formula>
    </cfRule>
  </conditionalFormatting>
  <conditionalFormatting sqref="T55">
    <cfRule type="expression" priority="629" dxfId="0" stopIfTrue="1">
      <formula>NOT(MOD(ROW(),2))</formula>
    </cfRule>
  </conditionalFormatting>
  <conditionalFormatting sqref="T55">
    <cfRule type="expression" priority="628" dxfId="0" stopIfTrue="1">
      <formula>NOT(MOD(ROW(),2))</formula>
    </cfRule>
  </conditionalFormatting>
  <conditionalFormatting sqref="T56:T59">
    <cfRule type="expression" priority="616" dxfId="0" stopIfTrue="1">
      <formula>NOT(MOD(ROW(),2))</formula>
    </cfRule>
  </conditionalFormatting>
  <conditionalFormatting sqref="U56:U59">
    <cfRule type="expression" priority="615" dxfId="0" stopIfTrue="1">
      <formula>NOT(MOD(ROW(),2))</formula>
    </cfRule>
  </conditionalFormatting>
  <conditionalFormatting sqref="S58">
    <cfRule type="expression" priority="619" dxfId="0" stopIfTrue="1">
      <formula>NOT(MOD(ROW(),2))</formula>
    </cfRule>
  </conditionalFormatting>
  <conditionalFormatting sqref="S58">
    <cfRule type="expression" priority="618" dxfId="0" stopIfTrue="1">
      <formula>NOT(MOD(ROW(),2))</formula>
    </cfRule>
  </conditionalFormatting>
  <conditionalFormatting sqref="T56:T59">
    <cfRule type="expression" priority="617" dxfId="0" stopIfTrue="1">
      <formula>NOT(MOD(ROW(),2))</formula>
    </cfRule>
  </conditionalFormatting>
  <conditionalFormatting sqref="U56:U59">
    <cfRule type="expression" priority="614" dxfId="0" stopIfTrue="1">
      <formula>NOT(MOD(ROW(),2))</formula>
    </cfRule>
  </conditionalFormatting>
  <conditionalFormatting sqref="W58:W77">
    <cfRule type="expression" priority="588" dxfId="0" stopIfTrue="1">
      <formula>NOT(MOD(ROW(),2))</formula>
    </cfRule>
  </conditionalFormatting>
  <conditionalFormatting sqref="T60:T77">
    <cfRule type="expression" priority="611" dxfId="0" stopIfTrue="1">
      <formula>NOT(MOD(ROW(),2))</formula>
    </cfRule>
  </conditionalFormatting>
  <conditionalFormatting sqref="T60:T77">
    <cfRule type="expression" priority="610" dxfId="0" stopIfTrue="1">
      <formula>NOT(MOD(ROW(),2))</formula>
    </cfRule>
  </conditionalFormatting>
  <conditionalFormatting sqref="U60:U77">
    <cfRule type="expression" priority="609" dxfId="0" stopIfTrue="1">
      <formula>NOT(MOD(ROW(),2))</formula>
    </cfRule>
  </conditionalFormatting>
  <conditionalFormatting sqref="U60:U77">
    <cfRule type="expression" priority="608" dxfId="0" stopIfTrue="1">
      <formula>NOT(MOD(ROW(),2))</formula>
    </cfRule>
  </conditionalFormatting>
  <conditionalFormatting sqref="T83">
    <cfRule type="expression" priority="580" dxfId="0" stopIfTrue="1">
      <formula>NOT(MOD(ROW(),2))</formula>
    </cfRule>
  </conditionalFormatting>
  <conditionalFormatting sqref="U83">
    <cfRule type="expression" priority="579" dxfId="0" stopIfTrue="1">
      <formula>NOT(MOD(ROW(),2))</formula>
    </cfRule>
  </conditionalFormatting>
  <conditionalFormatting sqref="X55">
    <cfRule type="expression" priority="605" dxfId="0" stopIfTrue="1">
      <formula>NOT(MOD(ROW(),2))</formula>
    </cfRule>
  </conditionalFormatting>
  <conditionalFormatting sqref="X55">
    <cfRule type="expression" priority="604" dxfId="0" stopIfTrue="1">
      <formula>NOT(MOD(ROW(),2))</formula>
    </cfRule>
  </conditionalFormatting>
  <conditionalFormatting sqref="Y55">
    <cfRule type="expression" priority="603" dxfId="0" stopIfTrue="1">
      <formula>NOT(MOD(ROW(),2))</formula>
    </cfRule>
  </conditionalFormatting>
  <conditionalFormatting sqref="U83">
    <cfRule type="expression" priority="578" dxfId="0" stopIfTrue="1">
      <formula>NOT(MOD(ROW(),2))</formula>
    </cfRule>
  </conditionalFormatting>
  <conditionalFormatting sqref="U84:U103">
    <cfRule type="expression" priority="573" dxfId="0" stopIfTrue="1">
      <formula>NOT(MOD(ROW(),2))</formula>
    </cfRule>
  </conditionalFormatting>
  <conditionalFormatting sqref="U84:U103">
    <cfRule type="expression" priority="572" dxfId="0" stopIfTrue="1">
      <formula>NOT(MOD(ROW(),2))</formula>
    </cfRule>
  </conditionalFormatting>
  <conditionalFormatting sqref="W83">
    <cfRule type="expression" priority="571" dxfId="0" stopIfTrue="1">
      <formula>NOT(MOD(ROW(),2))</formula>
    </cfRule>
  </conditionalFormatting>
  <conditionalFormatting sqref="W83">
    <cfRule type="expression" priority="570" dxfId="0" stopIfTrue="1">
      <formula>NOT(MOD(ROW(),2))</formula>
    </cfRule>
  </conditionalFormatting>
  <conditionalFormatting sqref="T84:T103">
    <cfRule type="expression" priority="574" dxfId="0" stopIfTrue="1">
      <formula>NOT(MOD(ROW(),2))</formula>
    </cfRule>
  </conditionalFormatting>
  <conditionalFormatting sqref="Y83">
    <cfRule type="expression" priority="567" dxfId="0" stopIfTrue="1">
      <formula>NOT(MOD(ROW(),2))</formula>
    </cfRule>
  </conditionalFormatting>
  <conditionalFormatting sqref="Y83">
    <cfRule type="expression" priority="566" dxfId="0" stopIfTrue="1">
      <formula>NOT(MOD(ROW(),2))</formula>
    </cfRule>
  </conditionalFormatting>
  <conditionalFormatting sqref="C15">
    <cfRule type="expression" priority="554" dxfId="0" stopIfTrue="1">
      <formula>NOT(MOD(ROW(),2))</formula>
    </cfRule>
  </conditionalFormatting>
  <conditionalFormatting sqref="W58:W77">
    <cfRule type="expression" priority="589" dxfId="0" stopIfTrue="1">
      <formula>NOT(MOD(ROW(),2))</formula>
    </cfRule>
  </conditionalFormatting>
  <conditionalFormatting sqref="Y84:Y103">
    <cfRule type="expression" priority="561" dxfId="0" stopIfTrue="1">
      <formula>NOT(MOD(ROW(),2))</formula>
    </cfRule>
  </conditionalFormatting>
  <conditionalFormatting sqref="Y84:Y103">
    <cfRule type="expression" priority="560" dxfId="0" stopIfTrue="1">
      <formula>NOT(MOD(ROW(),2))</formula>
    </cfRule>
  </conditionalFormatting>
  <conditionalFormatting sqref="K15">
    <cfRule type="expression" priority="548" dxfId="0" stopIfTrue="1">
      <formula>NOT(MOD(ROW(),2))</formula>
    </cfRule>
  </conditionalFormatting>
  <conditionalFormatting sqref="L15">
    <cfRule type="expression" priority="547" dxfId="0" stopIfTrue="1">
      <formula>NOT(MOD(ROW(),2))</formula>
    </cfRule>
  </conditionalFormatting>
  <conditionalFormatting sqref="S83">
    <cfRule type="expression" priority="583" dxfId="0" stopIfTrue="1">
      <formula>NOT(MOD(ROW(),2))</formula>
    </cfRule>
  </conditionalFormatting>
  <conditionalFormatting sqref="S83">
    <cfRule type="expression" priority="582" dxfId="0" stopIfTrue="1">
      <formula>NOT(MOD(ROW(),2))</formula>
    </cfRule>
  </conditionalFormatting>
  <conditionalFormatting sqref="T83">
    <cfRule type="expression" priority="581" dxfId="0" stopIfTrue="1">
      <formula>NOT(MOD(ROW(),2))</formula>
    </cfRule>
  </conditionalFormatting>
  <conditionalFormatting sqref="X83">
    <cfRule type="expression" priority="568" dxfId="0" stopIfTrue="1">
      <formula>NOT(MOD(ROW(),2))</formula>
    </cfRule>
  </conditionalFormatting>
  <conditionalFormatting sqref="X84:X103">
    <cfRule type="expression" priority="562" dxfId="0" stopIfTrue="1">
      <formula>NOT(MOD(ROW(),2))</formula>
    </cfRule>
  </conditionalFormatting>
  <conditionalFormatting sqref="T84:T103">
    <cfRule type="expression" priority="575" dxfId="0" stopIfTrue="1">
      <formula>NOT(MOD(ROW(),2))</formula>
    </cfRule>
  </conditionalFormatting>
  <conditionalFormatting sqref="X83">
    <cfRule type="expression" priority="569" dxfId="0" stopIfTrue="1">
      <formula>NOT(MOD(ROW(),2))</formula>
    </cfRule>
  </conditionalFormatting>
  <conditionalFormatting sqref="C15">
    <cfRule type="expression" priority="555" dxfId="0" stopIfTrue="1">
      <formula>NOT(MOD(ROW(),2))</formula>
    </cfRule>
  </conditionalFormatting>
  <conditionalFormatting sqref="X84:X103">
    <cfRule type="expression" priority="563" dxfId="0" stopIfTrue="1">
      <formula>NOT(MOD(ROW(),2))</formula>
    </cfRule>
  </conditionalFormatting>
  <conditionalFormatting sqref="B15">
    <cfRule type="expression" priority="551" dxfId="0" stopIfTrue="1">
      <formula>NOT(MOD(ROW(),2))</formula>
    </cfRule>
  </conditionalFormatting>
  <conditionalFormatting sqref="B15">
    <cfRule type="expression" priority="550" dxfId="0" stopIfTrue="1">
      <formula>NOT(MOD(ROW(),2))</formula>
    </cfRule>
  </conditionalFormatting>
  <conditionalFormatting sqref="K15">
    <cfRule type="expression" priority="549" dxfId="0" stopIfTrue="1">
      <formula>NOT(MOD(ROW(),2))</formula>
    </cfRule>
  </conditionalFormatting>
  <conditionalFormatting sqref="G15">
    <cfRule type="expression" priority="510" dxfId="0" stopIfTrue="1">
      <formula>NOT(MOD(ROW(),2))</formula>
    </cfRule>
  </conditionalFormatting>
  <conditionalFormatting sqref="G15">
    <cfRule type="expression" priority="509" dxfId="0" stopIfTrue="1">
      <formula>NOT(MOD(ROW(),2))</formula>
    </cfRule>
  </conditionalFormatting>
  <conditionalFormatting sqref="L15">
    <cfRule type="expression" priority="546" dxfId="0" stopIfTrue="1">
      <formula>NOT(MOD(ROW(),2))</formula>
    </cfRule>
  </conditionalFormatting>
  <conditionalFormatting sqref="C14">
    <cfRule type="expression" priority="545" dxfId="0" stopIfTrue="1">
      <formula>NOT(MOD(ROW(),2))</formula>
    </cfRule>
  </conditionalFormatting>
  <conditionalFormatting sqref="C14">
    <cfRule type="expression" priority="544" dxfId="0" stopIfTrue="1">
      <formula>NOT(MOD(ROW(),2))</formula>
    </cfRule>
  </conditionalFormatting>
  <conditionalFormatting sqref="B14">
    <cfRule type="expression" priority="541" dxfId="0" stopIfTrue="1">
      <formula>NOT(MOD(ROW(),2))</formula>
    </cfRule>
  </conditionalFormatting>
  <conditionalFormatting sqref="B14">
    <cfRule type="expression" priority="540" dxfId="0" stopIfTrue="1">
      <formula>NOT(MOD(ROW(),2))</formula>
    </cfRule>
  </conditionalFormatting>
  <conditionalFormatting sqref="C16:C49">
    <cfRule type="expression" priority="539" dxfId="0" stopIfTrue="1">
      <formula>NOT(MOD(ROW(),2))</formula>
    </cfRule>
  </conditionalFormatting>
  <conditionalFormatting sqref="C16:C49">
    <cfRule type="expression" priority="538" dxfId="0" stopIfTrue="1">
      <formula>NOT(MOD(ROW(),2))</formula>
    </cfRule>
  </conditionalFormatting>
  <conditionalFormatting sqref="D42:D49">
    <cfRule type="expression" priority="537" dxfId="0" stopIfTrue="1">
      <formula>NOT(MOD(ROW(),2))</formula>
    </cfRule>
  </conditionalFormatting>
  <conditionalFormatting sqref="D42:D49">
    <cfRule type="expression" priority="536" dxfId="0" stopIfTrue="1">
      <formula>NOT(MOD(ROW(),2))</formula>
    </cfRule>
  </conditionalFormatting>
  <conditionalFormatting sqref="B16:B49">
    <cfRule type="expression" priority="535" dxfId="0" stopIfTrue="1">
      <formula>NOT(MOD(ROW(),2))</formula>
    </cfRule>
  </conditionalFormatting>
  <conditionalFormatting sqref="B16:B49">
    <cfRule type="expression" priority="534" dxfId="0" stopIfTrue="1">
      <formula>NOT(MOD(ROW(),2))</formula>
    </cfRule>
  </conditionalFormatting>
  <conditionalFormatting sqref="K14">
    <cfRule type="expression" priority="533" dxfId="0" stopIfTrue="1">
      <formula>NOT(MOD(ROW(),2))</formula>
    </cfRule>
  </conditionalFormatting>
  <conditionalFormatting sqref="K14">
    <cfRule type="expression" priority="532" dxfId="0" stopIfTrue="1">
      <formula>NOT(MOD(ROW(),2))</formula>
    </cfRule>
  </conditionalFormatting>
  <conditionalFormatting sqref="L14">
    <cfRule type="expression" priority="531" dxfId="0" stopIfTrue="1">
      <formula>NOT(MOD(ROW(),2))</formula>
    </cfRule>
  </conditionalFormatting>
  <conditionalFormatting sqref="L14">
    <cfRule type="expression" priority="530" dxfId="0" stopIfTrue="1">
      <formula>NOT(MOD(ROW(),2))</formula>
    </cfRule>
  </conditionalFormatting>
  <conditionalFormatting sqref="K16:K49">
    <cfRule type="expression" priority="529" dxfId="0" stopIfTrue="1">
      <formula>NOT(MOD(ROW(),2))</formula>
    </cfRule>
  </conditionalFormatting>
  <conditionalFormatting sqref="K16:K49">
    <cfRule type="expression" priority="528" dxfId="0" stopIfTrue="1">
      <formula>NOT(MOD(ROW(),2))</formula>
    </cfRule>
  </conditionalFormatting>
  <conditionalFormatting sqref="L16:L49">
    <cfRule type="expression" priority="527" dxfId="0" stopIfTrue="1">
      <formula>NOT(MOD(ROW(),2))</formula>
    </cfRule>
  </conditionalFormatting>
  <conditionalFormatting sqref="L16:L49">
    <cfRule type="expression" priority="526" dxfId="0" stopIfTrue="1">
      <formula>NOT(MOD(ROW(),2))</formula>
    </cfRule>
  </conditionalFormatting>
  <conditionalFormatting sqref="S55:S57">
    <cfRule type="expression" priority="471" dxfId="0" stopIfTrue="1">
      <formula>NOT(MOD(ROW(),2))</formula>
    </cfRule>
  </conditionalFormatting>
  <conditionalFormatting sqref="S55:S57">
    <cfRule type="expression" priority="470" dxfId="0" stopIfTrue="1">
      <formula>NOT(MOD(ROW(),2))</formula>
    </cfRule>
  </conditionalFormatting>
  <conditionalFormatting sqref="X56:X77">
    <cfRule type="expression" priority="475" dxfId="0" stopIfTrue="1">
      <formula>NOT(MOD(ROW(),2))</formula>
    </cfRule>
  </conditionalFormatting>
  <conditionalFormatting sqref="X56:X77">
    <cfRule type="expression" priority="474" dxfId="0" stopIfTrue="1">
      <formula>NOT(MOD(ROW(),2))</formula>
    </cfRule>
  </conditionalFormatting>
  <conditionalFormatting sqref="Y56:Y77">
    <cfRule type="expression" priority="473" dxfId="0" stopIfTrue="1">
      <formula>NOT(MOD(ROW(),2))</formula>
    </cfRule>
  </conditionalFormatting>
  <conditionalFormatting sqref="Y56:Y77">
    <cfRule type="expression" priority="472" dxfId="0" stopIfTrue="1">
      <formula>NOT(MOD(ROW(),2))</formula>
    </cfRule>
  </conditionalFormatting>
  <conditionalFormatting sqref="S59:S77">
    <cfRule type="expression" priority="466" dxfId="0" stopIfTrue="1">
      <formula>NOT(MOD(ROW(),2))</formula>
    </cfRule>
  </conditionalFormatting>
  <conditionalFormatting sqref="C69:C72">
    <cfRule type="expression" priority="465" dxfId="0" stopIfTrue="1">
      <formula>NOT(MOD(ROW(),2))</formula>
    </cfRule>
  </conditionalFormatting>
  <conditionalFormatting sqref="W55:W57">
    <cfRule type="expression" priority="469" dxfId="0" stopIfTrue="1">
      <formula>NOT(MOD(ROW(),2))</formula>
    </cfRule>
  </conditionalFormatting>
  <conditionalFormatting sqref="W55:W57">
    <cfRule type="expression" priority="468" dxfId="0" stopIfTrue="1">
      <formula>NOT(MOD(ROW(),2))</formula>
    </cfRule>
  </conditionalFormatting>
  <conditionalFormatting sqref="S84:S103">
    <cfRule type="expression" priority="457" dxfId="0" stopIfTrue="1">
      <formula>NOT(MOD(ROW(),2))</formula>
    </cfRule>
  </conditionalFormatting>
  <conditionalFormatting sqref="S84:S103">
    <cfRule type="expression" priority="456" dxfId="0" stopIfTrue="1">
      <formula>NOT(MOD(ROW(),2))</formula>
    </cfRule>
  </conditionalFormatting>
  <conditionalFormatting sqref="W84:W103">
    <cfRule type="expression" priority="455" dxfId="0" stopIfTrue="1">
      <formula>NOT(MOD(ROW(),2))</formula>
    </cfRule>
  </conditionalFormatting>
  <conditionalFormatting sqref="W84:W103">
    <cfRule type="expression" priority="454" dxfId="0" stopIfTrue="1">
      <formula>NOT(MOD(ROW(),2))</formula>
    </cfRule>
  </conditionalFormatting>
  <conditionalFormatting sqref="C69:C72">
    <cfRule type="expression" priority="464" dxfId="0" stopIfTrue="1">
      <formula>NOT(MOD(ROW(),2))</formula>
    </cfRule>
  </conditionalFormatting>
  <conditionalFormatting sqref="C73:C103">
    <cfRule type="expression" priority="463" dxfId="0" stopIfTrue="1">
      <formula>NOT(MOD(ROW(),2))</formula>
    </cfRule>
  </conditionalFormatting>
  <conditionalFormatting sqref="S59:S77">
    <cfRule type="expression" priority="467" dxfId="0" stopIfTrue="1">
      <formula>NOT(MOD(ROW(),2))</formula>
    </cfRule>
  </conditionalFormatting>
  <conditionalFormatting sqref="C73:C103">
    <cfRule type="expression" priority="462" dxfId="0" stopIfTrue="1">
      <formula>NOT(MOD(ROW(),2))</formula>
    </cfRule>
  </conditionalFormatting>
  <conditionalFormatting sqref="V15:V19">
    <cfRule type="expression" priority="448" dxfId="0" stopIfTrue="1">
      <formula>NOT(MOD(ROW(),2))</formula>
    </cfRule>
  </conditionalFormatting>
  <conditionalFormatting sqref="G69:G73">
    <cfRule type="expression" priority="461" dxfId="0" stopIfTrue="1">
      <formula>NOT(MOD(ROW(),2))</formula>
    </cfRule>
  </conditionalFormatting>
  <conditionalFormatting sqref="G69:G73">
    <cfRule type="expression" priority="460" dxfId="0" stopIfTrue="1">
      <formula>NOT(MOD(ROW(),2))</formula>
    </cfRule>
  </conditionalFormatting>
  <conditionalFormatting sqref="G74:G103">
    <cfRule type="expression" priority="459" dxfId="0" stopIfTrue="1">
      <formula>NOT(MOD(ROW(),2))</formula>
    </cfRule>
  </conditionalFormatting>
  <conditionalFormatting sqref="G74:G103">
    <cfRule type="expression" priority="458" dxfId="0" stopIfTrue="1">
      <formula>NOT(MOD(ROW(),2))</formula>
    </cfRule>
  </conditionalFormatting>
  <conditionalFormatting sqref="W15:W19">
    <cfRule type="expression" priority="450" dxfId="0" stopIfTrue="1">
      <formula>NOT(MOD(ROW(),2))</formula>
    </cfRule>
  </conditionalFormatting>
  <conditionalFormatting sqref="X15:X19">
    <cfRule type="expression" priority="445" dxfId="0" stopIfTrue="1">
      <formula>NOT(MOD(ROW(),2))</formula>
    </cfRule>
  </conditionalFormatting>
  <conditionalFormatting sqref="V14">
    <cfRule type="expression" priority="453" dxfId="0" stopIfTrue="1">
      <formula>NOT(MOD(ROW(),2))</formula>
    </cfRule>
  </conditionalFormatting>
  <conditionalFormatting sqref="X14">
    <cfRule type="expression" priority="447" dxfId="0" stopIfTrue="1">
      <formula>NOT(MOD(ROW(),2))</formula>
    </cfRule>
  </conditionalFormatting>
  <conditionalFormatting sqref="F16">
    <cfRule type="expression" priority="346" dxfId="0" stopIfTrue="1">
      <formula>NOT(MOD(ROW(),2))</formula>
    </cfRule>
  </conditionalFormatting>
  <conditionalFormatting sqref="F16">
    <cfRule type="expression" priority="345" dxfId="0" stopIfTrue="1">
      <formula>NOT(MOD(ROW(),2))</formula>
    </cfRule>
  </conditionalFormatting>
  <conditionalFormatting sqref="F22">
    <cfRule type="expression" priority="310" dxfId="0" stopIfTrue="1">
      <formula>NOT(MOD(ROW(),2))</formula>
    </cfRule>
  </conditionalFormatting>
  <conditionalFormatting sqref="F22">
    <cfRule type="expression" priority="309" dxfId="0" stopIfTrue="1">
      <formula>NOT(MOD(ROW(),2))</formula>
    </cfRule>
  </conditionalFormatting>
  <conditionalFormatting sqref="F17">
    <cfRule type="expression" priority="334" dxfId="0" stopIfTrue="1">
      <formula>NOT(MOD(ROW(),2))</formula>
    </cfRule>
  </conditionalFormatting>
  <conditionalFormatting sqref="F17">
    <cfRule type="expression" priority="333" dxfId="0" stopIfTrue="1">
      <formula>NOT(MOD(ROW(),2))</formula>
    </cfRule>
  </conditionalFormatting>
  <conditionalFormatting sqref="F18">
    <cfRule type="expression" priority="330" dxfId="0" stopIfTrue="1">
      <formula>NOT(MOD(ROW(),2))</formula>
    </cfRule>
  </conditionalFormatting>
  <conditionalFormatting sqref="F18">
    <cfRule type="expression" priority="329" dxfId="0" stopIfTrue="1">
      <formula>NOT(MOD(ROW(),2))</formula>
    </cfRule>
  </conditionalFormatting>
  <conditionalFormatting sqref="F23">
    <cfRule type="expression" priority="304" dxfId="0" stopIfTrue="1">
      <formula>NOT(MOD(ROW(),2))</formula>
    </cfRule>
  </conditionalFormatting>
  <conditionalFormatting sqref="F23">
    <cfRule type="expression" priority="303" dxfId="0" stopIfTrue="1">
      <formula>NOT(MOD(ROW(),2))</formula>
    </cfRule>
  </conditionalFormatting>
  <conditionalFormatting sqref="F19">
    <cfRule type="expression" priority="324" dxfId="0" stopIfTrue="1">
      <formula>NOT(MOD(ROW(),2))</formula>
    </cfRule>
  </conditionalFormatting>
  <conditionalFormatting sqref="F19">
    <cfRule type="expression" priority="323" dxfId="0" stopIfTrue="1">
      <formula>NOT(MOD(ROW(),2))</formula>
    </cfRule>
  </conditionalFormatting>
  <conditionalFormatting sqref="F20">
    <cfRule type="expression" priority="320" dxfId="0" stopIfTrue="1">
      <formula>NOT(MOD(ROW(),2))</formula>
    </cfRule>
  </conditionalFormatting>
  <conditionalFormatting sqref="F20">
    <cfRule type="expression" priority="319" dxfId="0" stopIfTrue="1">
      <formula>NOT(MOD(ROW(),2))</formula>
    </cfRule>
  </conditionalFormatting>
  <conditionalFormatting sqref="F21">
    <cfRule type="expression" priority="314" dxfId="0" stopIfTrue="1">
      <formula>NOT(MOD(ROW(),2))</formula>
    </cfRule>
  </conditionalFormatting>
  <conditionalFormatting sqref="F21">
    <cfRule type="expression" priority="313" dxfId="0" stopIfTrue="1">
      <formula>NOT(MOD(ROW(),2))</formula>
    </cfRule>
  </conditionalFormatting>
  <conditionalFormatting sqref="F24">
    <cfRule type="expression" priority="300" dxfId="0" stopIfTrue="1">
      <formula>NOT(MOD(ROW(),2))</formula>
    </cfRule>
  </conditionalFormatting>
  <conditionalFormatting sqref="F24">
    <cfRule type="expression" priority="299" dxfId="0" stopIfTrue="1">
      <formula>NOT(MOD(ROW(),2))</formula>
    </cfRule>
  </conditionalFormatting>
  <conditionalFormatting sqref="F25">
    <cfRule type="expression" priority="294" dxfId="0" stopIfTrue="1">
      <formula>NOT(MOD(ROW(),2))</formula>
    </cfRule>
  </conditionalFormatting>
  <conditionalFormatting sqref="F25">
    <cfRule type="expression" priority="293" dxfId="0" stopIfTrue="1">
      <formula>NOT(MOD(ROW(),2))</formula>
    </cfRule>
  </conditionalFormatting>
  <conditionalFormatting sqref="F26">
    <cfRule type="expression" priority="290" dxfId="0" stopIfTrue="1">
      <formula>NOT(MOD(ROW(),2))</formula>
    </cfRule>
  </conditionalFormatting>
  <conditionalFormatting sqref="F26">
    <cfRule type="expression" priority="289" dxfId="0" stopIfTrue="1">
      <formula>NOT(MOD(ROW(),2))</formula>
    </cfRule>
  </conditionalFormatting>
  <conditionalFormatting sqref="F27">
    <cfRule type="expression" priority="284" dxfId="0" stopIfTrue="1">
      <formula>NOT(MOD(ROW(),2))</formula>
    </cfRule>
  </conditionalFormatting>
  <conditionalFormatting sqref="F27">
    <cfRule type="expression" priority="283" dxfId="0" stopIfTrue="1">
      <formula>NOT(MOD(ROW(),2))</formula>
    </cfRule>
  </conditionalFormatting>
  <conditionalFormatting sqref="F28">
    <cfRule type="expression" priority="280" dxfId="0" stopIfTrue="1">
      <formula>NOT(MOD(ROW(),2))</formula>
    </cfRule>
  </conditionalFormatting>
  <conditionalFormatting sqref="F28">
    <cfRule type="expression" priority="279" dxfId="0" stopIfTrue="1">
      <formula>NOT(MOD(ROW(),2))</formula>
    </cfRule>
  </conditionalFormatting>
  <conditionalFormatting sqref="F29">
    <cfRule type="expression" priority="274" dxfId="0" stopIfTrue="1">
      <formula>NOT(MOD(ROW(),2))</formula>
    </cfRule>
  </conditionalFormatting>
  <conditionalFormatting sqref="F29">
    <cfRule type="expression" priority="273" dxfId="0" stopIfTrue="1">
      <formula>NOT(MOD(ROW(),2))</formula>
    </cfRule>
  </conditionalFormatting>
  <conditionalFormatting sqref="F30">
    <cfRule type="expression" priority="270" dxfId="0" stopIfTrue="1">
      <formula>NOT(MOD(ROW(),2))</formula>
    </cfRule>
  </conditionalFormatting>
  <conditionalFormatting sqref="F30">
    <cfRule type="expression" priority="269" dxfId="0" stopIfTrue="1">
      <formula>NOT(MOD(ROW(),2))</formula>
    </cfRule>
  </conditionalFormatting>
  <conditionalFormatting sqref="F31">
    <cfRule type="expression" priority="264" dxfId="0" stopIfTrue="1">
      <formula>NOT(MOD(ROW(),2))</formula>
    </cfRule>
  </conditionalFormatting>
  <conditionalFormatting sqref="F31">
    <cfRule type="expression" priority="263" dxfId="0" stopIfTrue="1">
      <formula>NOT(MOD(ROW(),2))</formula>
    </cfRule>
  </conditionalFormatting>
  <conditionalFormatting sqref="F32">
    <cfRule type="expression" priority="260" dxfId="0" stopIfTrue="1">
      <formula>NOT(MOD(ROW(),2))</formula>
    </cfRule>
  </conditionalFormatting>
  <conditionalFormatting sqref="F32">
    <cfRule type="expression" priority="259" dxfId="0" stopIfTrue="1">
      <formula>NOT(MOD(ROW(),2))</formula>
    </cfRule>
  </conditionalFormatting>
  <conditionalFormatting sqref="F33">
    <cfRule type="expression" priority="254" dxfId="0" stopIfTrue="1">
      <formula>NOT(MOD(ROW(),2))</formula>
    </cfRule>
  </conditionalFormatting>
  <conditionalFormatting sqref="F33">
    <cfRule type="expression" priority="253" dxfId="0" stopIfTrue="1">
      <formula>NOT(MOD(ROW(),2))</formula>
    </cfRule>
  </conditionalFormatting>
  <conditionalFormatting sqref="F34">
    <cfRule type="expression" priority="250" dxfId="0" stopIfTrue="1">
      <formula>NOT(MOD(ROW(),2))</formula>
    </cfRule>
  </conditionalFormatting>
  <conditionalFormatting sqref="F34">
    <cfRule type="expression" priority="249" dxfId="0" stopIfTrue="1">
      <formula>NOT(MOD(ROW(),2))</formula>
    </cfRule>
  </conditionalFormatting>
  <conditionalFormatting sqref="F36">
    <cfRule type="expression" priority="240" dxfId="0" stopIfTrue="1">
      <formula>NOT(MOD(ROW(),2))</formula>
    </cfRule>
  </conditionalFormatting>
  <conditionalFormatting sqref="F36">
    <cfRule type="expression" priority="239" dxfId="0" stopIfTrue="1">
      <formula>NOT(MOD(ROW(),2))</formula>
    </cfRule>
  </conditionalFormatting>
  <conditionalFormatting sqref="F35">
    <cfRule type="expression" priority="244" dxfId="0" stopIfTrue="1">
      <formula>NOT(MOD(ROW(),2))</formula>
    </cfRule>
  </conditionalFormatting>
  <conditionalFormatting sqref="F35">
    <cfRule type="expression" priority="243" dxfId="0" stopIfTrue="1">
      <formula>NOT(MOD(ROW(),2))</formula>
    </cfRule>
  </conditionalFormatting>
  <conditionalFormatting sqref="F37">
    <cfRule type="expression" priority="234" dxfId="0" stopIfTrue="1">
      <formula>NOT(MOD(ROW(),2))</formula>
    </cfRule>
  </conditionalFormatting>
  <conditionalFormatting sqref="F37">
    <cfRule type="expression" priority="233" dxfId="0" stopIfTrue="1">
      <formula>NOT(MOD(ROW(),2))</formula>
    </cfRule>
  </conditionalFormatting>
  <conditionalFormatting sqref="F38">
    <cfRule type="expression" priority="230" dxfId="0" stopIfTrue="1">
      <formula>NOT(MOD(ROW(),2))</formula>
    </cfRule>
  </conditionalFormatting>
  <conditionalFormatting sqref="F38">
    <cfRule type="expression" priority="229" dxfId="0" stopIfTrue="1">
      <formula>NOT(MOD(ROW(),2))</formula>
    </cfRule>
  </conditionalFormatting>
  <conditionalFormatting sqref="F39">
    <cfRule type="expression" priority="224" dxfId="0" stopIfTrue="1">
      <formula>NOT(MOD(ROW(),2))</formula>
    </cfRule>
  </conditionalFormatting>
  <conditionalFormatting sqref="F39">
    <cfRule type="expression" priority="223" dxfId="0" stopIfTrue="1">
      <formula>NOT(MOD(ROW(),2))</formula>
    </cfRule>
  </conditionalFormatting>
  <conditionalFormatting sqref="F40">
    <cfRule type="expression" priority="220" dxfId="0" stopIfTrue="1">
      <formula>NOT(MOD(ROW(),2))</formula>
    </cfRule>
  </conditionalFormatting>
  <conditionalFormatting sqref="F40">
    <cfRule type="expression" priority="219" dxfId="0" stopIfTrue="1">
      <formula>NOT(MOD(ROW(),2))</formula>
    </cfRule>
  </conditionalFormatting>
  <conditionalFormatting sqref="F41">
    <cfRule type="expression" priority="184" dxfId="0" stopIfTrue="1">
      <formula>NOT(MOD(ROW(),2))</formula>
    </cfRule>
  </conditionalFormatting>
  <conditionalFormatting sqref="F41">
    <cfRule type="expression" priority="183" dxfId="0" stopIfTrue="1">
      <formula>NOT(MOD(ROW(),2))</formula>
    </cfRule>
  </conditionalFormatting>
  <conditionalFormatting sqref="F42">
    <cfRule type="expression" priority="180" dxfId="0" stopIfTrue="1">
      <formula>NOT(MOD(ROW(),2))</formula>
    </cfRule>
  </conditionalFormatting>
  <conditionalFormatting sqref="F42">
    <cfRule type="expression" priority="179" dxfId="0" stopIfTrue="1">
      <formula>NOT(MOD(ROW(),2))</formula>
    </cfRule>
  </conditionalFormatting>
  <conditionalFormatting sqref="F43">
    <cfRule type="expression" priority="174" dxfId="0" stopIfTrue="1">
      <formula>NOT(MOD(ROW(),2))</formula>
    </cfRule>
  </conditionalFormatting>
  <conditionalFormatting sqref="F43">
    <cfRule type="expression" priority="173" dxfId="0" stopIfTrue="1">
      <formula>NOT(MOD(ROW(),2))</formula>
    </cfRule>
  </conditionalFormatting>
  <conditionalFormatting sqref="F44">
    <cfRule type="expression" priority="170" dxfId="0" stopIfTrue="1">
      <formula>NOT(MOD(ROW(),2))</formula>
    </cfRule>
  </conditionalFormatting>
  <conditionalFormatting sqref="F44">
    <cfRule type="expression" priority="169" dxfId="0" stopIfTrue="1">
      <formula>NOT(MOD(ROW(),2))</formula>
    </cfRule>
  </conditionalFormatting>
  <conditionalFormatting sqref="F45">
    <cfRule type="expression" priority="164" dxfId="0" stopIfTrue="1">
      <formula>NOT(MOD(ROW(),2))</formula>
    </cfRule>
  </conditionalFormatting>
  <conditionalFormatting sqref="F45">
    <cfRule type="expression" priority="163" dxfId="0" stopIfTrue="1">
      <formula>NOT(MOD(ROW(),2))</formula>
    </cfRule>
  </conditionalFormatting>
  <conditionalFormatting sqref="F46">
    <cfRule type="expression" priority="160" dxfId="0" stopIfTrue="1">
      <formula>NOT(MOD(ROW(),2))</formula>
    </cfRule>
  </conditionalFormatting>
  <conditionalFormatting sqref="F46">
    <cfRule type="expression" priority="159" dxfId="0" stopIfTrue="1">
      <formula>NOT(MOD(ROW(),2))</formula>
    </cfRule>
  </conditionalFormatting>
  <conditionalFormatting sqref="F47">
    <cfRule type="expression" priority="154" dxfId="0" stopIfTrue="1">
      <formula>NOT(MOD(ROW(),2))</formula>
    </cfRule>
  </conditionalFormatting>
  <conditionalFormatting sqref="F47">
    <cfRule type="expression" priority="153" dxfId="0" stopIfTrue="1">
      <formula>NOT(MOD(ROW(),2))</formula>
    </cfRule>
  </conditionalFormatting>
  <conditionalFormatting sqref="F48">
    <cfRule type="expression" priority="150" dxfId="0" stopIfTrue="1">
      <formula>NOT(MOD(ROW(),2))</formula>
    </cfRule>
  </conditionalFormatting>
  <conditionalFormatting sqref="F48">
    <cfRule type="expression" priority="149" dxfId="0" stopIfTrue="1">
      <formula>NOT(MOD(ROW(),2))</formula>
    </cfRule>
  </conditionalFormatting>
  <conditionalFormatting sqref="F49">
    <cfRule type="expression" priority="144" dxfId="0" stopIfTrue="1">
      <formula>NOT(MOD(ROW(),2))</formula>
    </cfRule>
  </conditionalFormatting>
  <conditionalFormatting sqref="F49">
    <cfRule type="expression" priority="143" dxfId="0" stopIfTrue="1">
      <formula>NOT(MOD(ROW(),2))</formula>
    </cfRule>
  </conditionalFormatting>
  <conditionalFormatting sqref="G16:G49">
    <cfRule type="expression" priority="134" dxfId="0" stopIfTrue="1">
      <formula>NOT(MOD(ROW(),2))</formula>
    </cfRule>
  </conditionalFormatting>
  <conditionalFormatting sqref="G16:G49">
    <cfRule type="expression" priority="133" dxfId="0" stopIfTrue="1">
      <formula>NOT(MOD(ROW(),2))</formula>
    </cfRule>
  </conditionalFormatting>
  <conditionalFormatting sqref="G67">
    <cfRule type="expression" priority="117" dxfId="0" stopIfTrue="1">
      <formula>NOT(MOD(ROW(),2))</formula>
    </cfRule>
  </conditionalFormatting>
  <conditionalFormatting sqref="F67">
    <cfRule type="expression" priority="116" dxfId="0" stopIfTrue="1">
      <formula>NOT(MOD(ROW(),2))</formula>
    </cfRule>
  </conditionalFormatting>
  <conditionalFormatting sqref="K67">
    <cfRule type="expression" priority="115" dxfId="0" stopIfTrue="1">
      <formula>NOT(MOD(ROW(),2))</formula>
    </cfRule>
  </conditionalFormatting>
  <conditionalFormatting sqref="L67">
    <cfRule type="expression" priority="114" dxfId="0" stopIfTrue="1">
      <formula>NOT(MOD(ROW(),2))</formula>
    </cfRule>
  </conditionalFormatting>
  <conditionalFormatting sqref="C67">
    <cfRule type="expression" priority="113" dxfId="0" stopIfTrue="1">
      <formula>NOT(MOD(ROW(),2))</formula>
    </cfRule>
  </conditionalFormatting>
  <conditionalFormatting sqref="B67">
    <cfRule type="expression" priority="112" dxfId="0" stopIfTrue="1">
      <formula>NOT(MOD(ROW(),2))</formula>
    </cfRule>
  </conditionalFormatting>
  <conditionalFormatting sqref="S54">
    <cfRule type="expression" priority="107" dxfId="0" stopIfTrue="1">
      <formula>NOT(MOD(ROW(),2))</formula>
    </cfRule>
  </conditionalFormatting>
  <conditionalFormatting sqref="O54:R54">
    <cfRule type="expression" priority="106" dxfId="0" stopIfTrue="1">
      <formula>NOT(MOD(ROW(),2))</formula>
    </cfRule>
  </conditionalFormatting>
  <conditionalFormatting sqref="T54">
    <cfRule type="expression" priority="105" dxfId="0" stopIfTrue="1">
      <formula>NOT(MOD(ROW(),2))</formula>
    </cfRule>
  </conditionalFormatting>
  <conditionalFormatting sqref="U54">
    <cfRule type="expression" priority="104" dxfId="0" stopIfTrue="1">
      <formula>NOT(MOD(ROW(),2))</formula>
    </cfRule>
  </conditionalFormatting>
  <conditionalFormatting sqref="V54">
    <cfRule type="expression" priority="103" dxfId="0" stopIfTrue="1">
      <formula>NOT(MOD(ROW(),2))</formula>
    </cfRule>
  </conditionalFormatting>
  <conditionalFormatting sqref="W54">
    <cfRule type="expression" priority="102" dxfId="0" stopIfTrue="1">
      <formula>NOT(MOD(ROW(),2))</formula>
    </cfRule>
  </conditionalFormatting>
  <conditionalFormatting sqref="X54">
    <cfRule type="expression" priority="99" dxfId="0" stopIfTrue="1">
      <formula>NOT(MOD(ROW(),2))</formula>
    </cfRule>
  </conditionalFormatting>
  <conditionalFormatting sqref="Y54">
    <cfRule type="expression" priority="98" dxfId="0" stopIfTrue="1">
      <formula>NOT(MOD(ROW(),2))</formula>
    </cfRule>
  </conditionalFormatting>
  <conditionalFormatting sqref="S82">
    <cfRule type="expression" priority="79" dxfId="0" stopIfTrue="1">
      <formula>NOT(MOD(ROW(),2))</formula>
    </cfRule>
  </conditionalFormatting>
  <conditionalFormatting sqref="O82:R82">
    <cfRule type="expression" priority="78" dxfId="0" stopIfTrue="1">
      <formula>NOT(MOD(ROW(),2))</formula>
    </cfRule>
  </conditionalFormatting>
  <conditionalFormatting sqref="T82">
    <cfRule type="expression" priority="77" dxfId="0" stopIfTrue="1">
      <formula>NOT(MOD(ROW(),2))</formula>
    </cfRule>
  </conditionalFormatting>
  <conditionalFormatting sqref="U82">
    <cfRule type="expression" priority="76" dxfId="0" stopIfTrue="1">
      <formula>NOT(MOD(ROW(),2))</formula>
    </cfRule>
  </conditionalFormatting>
  <conditionalFormatting sqref="V82">
    <cfRule type="expression" priority="75" dxfId="0" stopIfTrue="1">
      <formula>NOT(MOD(ROW(),2))</formula>
    </cfRule>
  </conditionalFormatting>
  <conditionalFormatting sqref="W82">
    <cfRule type="expression" priority="74" dxfId="0" stopIfTrue="1">
      <formula>NOT(MOD(ROW(),2))</formula>
    </cfRule>
  </conditionalFormatting>
  <conditionalFormatting sqref="E67">
    <cfRule type="expression" priority="89" dxfId="0" stopIfTrue="1">
      <formula>NOT(MOD(ROW(),2))</formula>
    </cfRule>
  </conditionalFormatting>
  <conditionalFormatting sqref="D67">
    <cfRule type="expression" priority="88" dxfId="0" stopIfTrue="1">
      <formula>NOT(MOD(ROW(),2))</formula>
    </cfRule>
  </conditionalFormatting>
  <conditionalFormatting sqref="X82">
    <cfRule type="expression" priority="73" dxfId="0" stopIfTrue="1">
      <formula>NOT(MOD(ROW(),2))</formula>
    </cfRule>
  </conditionalFormatting>
  <conditionalFormatting sqref="Y82">
    <cfRule type="expression" priority="72" dxfId="0" stopIfTrue="1">
      <formula>NOT(MOD(ROW(),2))</formula>
    </cfRule>
  </conditionalFormatting>
  <conditionalFormatting sqref="D56:L62">
    <cfRule type="expression" priority="71" dxfId="0" stopIfTrue="1">
      <formula>NOT(MOD(ROW(),2))</formula>
    </cfRule>
  </conditionalFormatting>
  <conditionalFormatting sqref="G14">
    <cfRule type="expression" priority="70" dxfId="0" stopIfTrue="1">
      <formula>NOT(MOD(ROW(),2))</formula>
    </cfRule>
  </conditionalFormatting>
  <conditionalFormatting sqref="G14">
    <cfRule type="expression" priority="69" dxfId="0" stopIfTrue="1">
      <formula>NOT(MOD(ROW(),2))</formula>
    </cfRule>
  </conditionalFormatting>
  <conditionalFormatting sqref="E14">
    <cfRule type="expression" priority="32" dxfId="0" stopIfTrue="1">
      <formula>NOT(MOD(ROW(),2))</formula>
    </cfRule>
  </conditionalFormatting>
  <conditionalFormatting sqref="E14">
    <cfRule type="expression" priority="31" dxfId="0" stopIfTrue="1">
      <formula>NOT(MOD(ROW(),2))</formula>
    </cfRule>
  </conditionalFormatting>
  <conditionalFormatting sqref="E15">
    <cfRule type="expression" priority="12" dxfId="0" stopIfTrue="1">
      <formula>NOT(MOD(ROW(),2))</formula>
    </cfRule>
  </conditionalFormatting>
  <conditionalFormatting sqref="E15">
    <cfRule type="expression" priority="11" dxfId="0" stopIfTrue="1">
      <formula>NOT(MOD(ROW(),2))</formula>
    </cfRule>
  </conditionalFormatting>
  <conditionalFormatting sqref="E16:E49">
    <cfRule type="expression" priority="10" dxfId="0" stopIfTrue="1">
      <formula>NOT(MOD(ROW(),2))</formula>
    </cfRule>
  </conditionalFormatting>
  <conditionalFormatting sqref="E16:E49">
    <cfRule type="expression" priority="9" dxfId="0" stopIfTrue="1">
      <formula>NOT(MOD(ROW(),2))</formula>
    </cfRule>
  </conditionalFormatting>
  <conditionalFormatting sqref="B6:D11">
    <cfRule type="expression" priority="4" dxfId="0" stopIfTrue="1">
      <formula>NOT(MOD(ROW(),2))</formula>
    </cfRule>
  </conditionalFormatting>
  <conditionalFormatting sqref="D38:D41">
    <cfRule type="expression" priority="6" dxfId="0" stopIfTrue="1">
      <formula>NOT(MOD(ROW(),2))</formula>
    </cfRule>
  </conditionalFormatting>
  <conditionalFormatting sqref="D38:D41">
    <cfRule type="expression" priority="5" dxfId="0" stopIfTrue="1">
      <formula>NOT(MOD(ROW(),2))</formula>
    </cfRule>
  </conditionalFormatting>
  <conditionalFormatting sqref="B6:D11">
    <cfRule type="expression" priority="3" dxfId="2" stopIfTrue="1">
      <formula>NOT(MOD(ROW(),2))</formula>
    </cfRule>
  </conditionalFormatting>
  <conditionalFormatting sqref="D14:D37">
    <cfRule type="expression" priority="1" dxfId="0" stopIfTrue="1">
      <formula>NOT(MOD(ROW(),2))</formula>
    </cfRule>
  </conditionalFormatting>
  <conditionalFormatting sqref="D14:D37">
    <cfRule type="expression" priority="2" dxfId="0" stopIfTrue="1">
      <formula>NOT(MOD(ROW(),2))</formula>
    </cfRule>
  </conditionalFormatting>
  <dataValidations count="1">
    <dataValidation type="list" allowBlank="1" showInputMessage="1" showErrorMessage="1" sqref="D14:D50">
      <formula1>Noms</formula1>
    </dataValidation>
  </dataValidations>
  <printOptions horizontalCentered="1" verticalCentered="1"/>
  <pageMargins left="0.2362204724409449" right="0.2362204724409449" top="0.35433070866141736" bottom="0.35433070866141736" header="0" footer="0"/>
  <pageSetup fitToHeight="0" fitToWidth="1" horizontalDpi="600" verticalDpi="600" orientation="landscape" paperSize="9" scale="60" r:id="rId2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2017-02-02T10:36:12Z</cp:lastPrinted>
  <dcterms:created xsi:type="dcterms:W3CDTF">2016-12-06T15:26:22Z</dcterms:created>
  <dcterms:modified xsi:type="dcterms:W3CDTF">2017-07-10T16:27:18Z</dcterms:modified>
  <cp:category/>
  <cp:version/>
  <cp:contentType/>
  <cp:contentStatus/>
</cp:coreProperties>
</file>